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Sheet-1'!$A$1:$E$59</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Statement-2'!$A$1:$E$43</definedName>
  </definedNames>
  <calcPr fullCalcOnLoad="1"/>
</workbook>
</file>

<file path=xl/sharedStrings.xml><?xml version="1.0" encoding="utf-8"?>
<sst xmlns="http://schemas.openxmlformats.org/spreadsheetml/2006/main" count="490" uniqueCount="212">
  <si>
    <t>NEW JERSEY INSURANCE UNDERWRITING ASSOCIATION</t>
  </si>
  <si>
    <t>BALANCE SHEET</t>
  </si>
  <si>
    <t>AT SEPTEMBER 30, 2019</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</si>
  <si>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</si>
  <si>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</si>
  <si>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</si>
  <si>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</si>
  <si>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</si>
  <si>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</si>
  <si>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</si>
  <si>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</si>
  <si>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</si>
  <si>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</si>
  <si>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</si>
  <si>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</si>
  <si>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</si>
  <si>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SUNDRY RECEIVABLE</t>
  </si>
  <si>
    <t xml:space="preserve">     RECEIVABLE FOR SECURITIES</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</si>
  <si>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</si>
  <si>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</si>
  <si>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</si>
  <si>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</si>
  <si>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</si>
  <si>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</si>
  <si>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</si>
  <si>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</si>
  <si>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</si>
  <si>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</si>
  <si>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</si>
  <si>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</si>
  <si>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</si>
  <si>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</si>
  <si>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</si>
  <si>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</si>
  <si>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</si>
  <si>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</si>
  <si>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</si>
  <si>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</si>
  <si>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</si>
  <si>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</si>
  <si>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SEPTEMBER 30, 2019</t>
  </si>
  <si>
    <t>TOTAL LIABILITIES PLUS EQUITY ACCOUNT</t>
  </si>
  <si>
    <t xml:space="preserve"> INCOME STATEMENT</t>
  </si>
  <si>
    <t xml:space="preserve"> SEPTEMBER 30, 2019</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</si>
  <si>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</si>
  <si>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</si>
  <si>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</si>
  <si>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</si>
  <si>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</si>
  <si>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</si>
  <si>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</si>
  <si>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</si>
  <si>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</si>
  <si>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</si>
  <si>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</si>
  <si>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r>
      <t xml:space="preserve"> UNDERWRITING </t>
    </r>
    <r>
      <rPr>
        <sz val="11"/>
        <color indexed="10"/>
        <rFont val="Century Schoolbook"/>
        <family val="1"/>
      </rPr>
      <t>(LOSS)</t>
    </r>
    <r>
      <rPr>
        <sz val="11"/>
        <rFont val="Century Schoolbook"/>
        <family val="1"/>
      </rPr>
      <t xml:space="preserve"> GAIN </t>
    </r>
  </si>
  <si>
    <t>INVESTMENT INCOME</t>
  </si>
  <si>
    <t xml:space="preserve">     NET INVESTMENT INCOME EARNED</t>
  </si>
  <si>
    <t xml:space="preserve">     NET REALIZED CAPITAL GAIN</t>
  </si>
  <si>
    <t xml:space="preserve">         NET INVESTMENT GAIN</t>
  </si>
  <si>
    <t>OTHER INCOME</t>
  </si>
  <si>
    <t xml:space="preserve">       OTHER INCOME</t>
  </si>
  <si>
    <t xml:space="preserve">       INSTALLMENT SERVICE FEE</t>
  </si>
  <si>
    <t xml:space="preserve">         TOTAL OTHER INCOME</t>
  </si>
  <si>
    <r>
      <t xml:space="preserve"> NET </t>
    </r>
    <r>
      <rPr>
        <sz val="11"/>
        <color indexed="10"/>
        <rFont val="Century Schoolbook"/>
        <family val="1"/>
      </rPr>
      <t>(LOSS)</t>
    </r>
    <r>
      <rPr>
        <sz val="11"/>
        <rFont val="Century Schoolbook"/>
        <family val="1"/>
      </rPr>
      <t xml:space="preserve"> GAIN </t>
    </r>
  </si>
  <si>
    <t xml:space="preserve">     NET EQUITY - PRIOR</t>
  </si>
  <si>
    <r>
      <t xml:space="preserve">     NET </t>
    </r>
    <r>
      <rPr>
        <sz val="11"/>
        <color indexed="10"/>
        <rFont val="Century Schoolbook"/>
        <family val="1"/>
      </rPr>
      <t>(LOSS)</t>
    </r>
    <r>
      <rPr>
        <sz val="11"/>
        <rFont val="Century Schoolbook"/>
        <family val="1"/>
      </rPr>
      <t xml:space="preserve"> GAIN FOR PERIOD</t>
    </r>
  </si>
  <si>
    <t xml:space="preserve">     CHANGE IN NONADMITTED ASSETS</t>
  </si>
  <si>
    <t xml:space="preserve">     CHANGE IN NET UNREALIZED CAPITAL GAIN</t>
  </si>
  <si>
    <t>CHANGE IN EQUITY</t>
  </si>
  <si>
    <t>NET EQUITY AT SEPTEMBER 30, 2019</t>
  </si>
  <si>
    <t xml:space="preserve"> EQUITY ACCOUNT</t>
  </si>
  <si>
    <t>QTD PERIOD ENDED SEPTEMBER 30, 2019</t>
  </si>
  <si>
    <t>POLICY YEAR 2019</t>
  </si>
  <si>
    <t>POLICY YEAR 2018</t>
  </si>
  <si>
    <t>POLICY YEAR 2017</t>
  </si>
  <si>
    <t>POLICY YEAR 2016</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</si>
  <si>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</si>
  <si>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</si>
  <si>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</si>
  <si>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</si>
  <si>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</si>
  <si>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</si>
  <si>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</si>
  <si>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</si>
  <si>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</si>
  <si>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</si>
  <si>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</si>
  <si>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</si>
  <si>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</si>
  <si>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</si>
  <si>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</si>
  <si>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</si>
  <si>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</si>
  <si>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</si>
  <si>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</si>
  <si>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</si>
  <si>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</si>
  <si>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</si>
  <si>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</si>
  <si>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</si>
  <si>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</si>
  <si>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</si>
  <si>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</si>
  <si>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</si>
  <si>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</si>
  <si>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</si>
  <si>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</si>
  <si>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</si>
  <si>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SEPTEMBER 30, 2019</t>
  </si>
  <si>
    <t>UNDERWRITING STATEMENT</t>
  </si>
  <si>
    <t>EARNED/INCURRED BASIS</t>
  </si>
  <si>
    <t>QTD PERIOD ENDING SEPTEMBER 30, 2019</t>
  </si>
  <si>
    <t/>
  </si>
  <si>
    <t>09-30-19</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</si>
  <si>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</si>
  <si>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</si>
  <si>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</si>
  <si>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</si>
  <si>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</si>
  <si>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</si>
  <si>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</si>
  <si>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</si>
  <si>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</si>
  <si>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</si>
  <si>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</si>
  <si>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</si>
  <si>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</si>
  <si>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</si>
  <si>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</si>
  <si>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</si>
  <si>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</si>
  <si>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</si>
  <si>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</si>
  <si>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</si>
  <si>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</si>
  <si>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</si>
  <si>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</si>
  <si>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</si>
  <si>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</si>
  <si>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</si>
  <si>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</si>
  <si>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</si>
  <si>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</si>
  <si>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</si>
  <si>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</si>
  <si>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</si>
  <si>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</si>
  <si>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</si>
  <si>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</si>
  <si>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</si>
  <si>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</si>
  <si>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</si>
  <si>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</si>
  <si>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</si>
  <si>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</si>
  <si>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t>
  </si>
  <si>
    <t>Othe Income (includes installment service fees)</t>
  </si>
  <si>
    <t>Net Loss</t>
  </si>
  <si>
    <t>YTD PERIOD ENDING SEPTEMBER 30, 2019</t>
  </si>
  <si>
    <t>Underwriting Gain</t>
  </si>
  <si>
    <t>Net Gain</t>
  </si>
  <si>
    <t>STATISTICAL REPORT ON PREMIUMS</t>
  </si>
  <si>
    <t>*SEE NOTE BELOW</t>
  </si>
  <si>
    <t>WRITTEN PREMIUMS</t>
  </si>
  <si>
    <t xml:space="preserve">     FIRE</t>
  </si>
  <si>
    <t xml:space="preserve">     ALLIED </t>
  </si>
  <si>
    <t xml:space="preserve">     CRIME</t>
  </si>
  <si>
    <t xml:space="preserve">            TOTAL</t>
  </si>
  <si>
    <t>CURRENT UNEARNED PREMIUM RESERVE              @ 09-30-19</t>
  </si>
  <si>
    <t xml:space="preserve">    ALLIED </t>
  </si>
  <si>
    <t xml:space="preserve">    CRIME</t>
  </si>
  <si>
    <t>PRIOR UNEARNED PREMIUM RESERVE                     @ 06-30-19</t>
  </si>
  <si>
    <t>EARNED PREMIUM</t>
  </si>
  <si>
    <t>*Note: The Terrorism Risk Insurance Program Reauthorization Act of 2007 requires insurers to report direct earned premium for commercial business written.                                                         This amount is shown on page 8.</t>
  </si>
  <si>
    <t>PRIOR UNEARNED PREMIUM RESERVE                     @ 12-31-18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</si>
  <si>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</si>
  <si>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1-4 Family Tenant-Occupied</t>
  </si>
  <si>
    <t>Commercial</t>
  </si>
  <si>
    <t>Total TRIA</t>
  </si>
  <si>
    <r>
      <t xml:space="preserve">       1Q18      </t>
    </r>
    <r>
      <rPr>
        <sz val="9"/>
        <rFont val="Century Schoolbook"/>
        <family val="1"/>
      </rPr>
      <t>$74,693</t>
    </r>
  </si>
  <si>
    <r>
      <t xml:space="preserve">       1Q19      </t>
    </r>
    <r>
      <rPr>
        <sz val="9"/>
        <rFont val="Century Schoolbook"/>
        <family val="1"/>
      </rPr>
      <t>$68,105</t>
    </r>
  </si>
  <si>
    <r>
      <t xml:space="preserve">       2Q18      </t>
    </r>
    <r>
      <rPr>
        <sz val="9"/>
        <rFont val="Century Schoolbook"/>
        <family val="1"/>
      </rPr>
      <t>$75,648</t>
    </r>
  </si>
  <si>
    <r>
      <t xml:space="preserve">       2Q19      </t>
    </r>
    <r>
      <rPr>
        <sz val="9"/>
        <rFont val="Century Schoolbook"/>
        <family val="1"/>
      </rPr>
      <t>$64,508</t>
    </r>
  </si>
  <si>
    <r>
      <t xml:space="preserve">       3Q18      </t>
    </r>
    <r>
      <rPr>
        <sz val="9"/>
        <rFont val="Century Schoolbook"/>
        <family val="1"/>
      </rPr>
      <t>$70,513</t>
    </r>
  </si>
  <si>
    <r>
      <t xml:space="preserve">       3Q19      </t>
    </r>
    <r>
      <rPr>
        <sz val="9"/>
        <rFont val="Century Schoolbook"/>
        <family val="1"/>
      </rPr>
      <t>$65,122</t>
    </r>
  </si>
  <si>
    <r>
      <t xml:space="preserve">       4Q18      </t>
    </r>
    <r>
      <rPr>
        <sz val="9"/>
        <rFont val="Century Schoolbook"/>
        <family val="1"/>
      </rPr>
      <t>$69,151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</si>
  <si>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</si>
  <si>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</si>
  <si>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</si>
  <si>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</si>
  <si>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</si>
  <si>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(09-30-19)</t>
  </si>
  <si>
    <t xml:space="preserve">       FIRE</t>
  </si>
  <si>
    <t xml:space="preserve">       ALLIED </t>
  </si>
  <si>
    <t xml:space="preserve">       CRIME</t>
  </si>
  <si>
    <t>CURRENT I.B.N.R. RESERVES (09-30-19)</t>
  </si>
  <si>
    <t>PRIOR LOSS RESERVES (06-30-19)</t>
  </si>
  <si>
    <t>(Including I.B.N.R. Reserves)</t>
  </si>
  <si>
    <t>INCURRED LOSSES</t>
  </si>
  <si>
    <t>PRIOR LOSS RESERVES (12-31-18)</t>
  </si>
  <si>
    <t>STATISTICAL REPORT ON LOSS EXPENSES</t>
  </si>
  <si>
    <t>(INCLUDES ALLOCATED AND UNALLOCATED LOSS EXPENSES)</t>
  </si>
  <si>
    <t>LOSS EXPENSES PAID                                      (ALAE AND ULAE)</t>
  </si>
  <si>
    <t>FIRE</t>
  </si>
  <si>
    <t xml:space="preserve">ALLIED </t>
  </si>
  <si>
    <t>CRIME</t>
  </si>
  <si>
    <t>CURRENT LOSS EXPENSE RESERVES               @ 09-30-19</t>
  </si>
  <si>
    <t>PRIOR LOSS  EXPENSE RESERVES                     @ 06-30-19</t>
  </si>
  <si>
    <t>ALLIED</t>
  </si>
  <si>
    <t>ALAE &amp; ULAE LOSS EXPENSES  INCURRED</t>
  </si>
  <si>
    <t>PRIOR LOSS  EXPENSE RESERVES                     @ 12-31-18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</si>
</sst>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8">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42">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9" fillId="0" borderId="0" xfId="59" applyNumberFormat="1" applyFont="1" applyFill="1" applyBorder="1">
      <alignment/>
      <protection/>
    </xf>
    <xf numFmtId="5" fontId="10" fillId="33" borderId="0" xfId="44" applyNumberFormat="1" applyFont="1" applyFill="1" applyBorder="1" applyAlignment="1">
      <alignment horizontal="center" wrapText="1"/>
    </xf>
    <xf numFmtId="0" fontId="9" fillId="0" borderId="0" xfId="59" applyFont="1">
      <alignment/>
      <protection/>
    </xf>
    <xf numFmtId="7" fontId="11" fillId="0" borderId="0" xfId="59" applyNumberFormat="1" applyFont="1" applyFill="1" applyBorder="1" applyAlignment="1">
      <alignment horizontal="left" wrapText="1"/>
      <protection/>
    </xf>
    <xf numFmtId="5" fontId="9" fillId="0" borderId="10" xfId="44" applyNumberFormat="1" applyFont="1" applyFill="1" applyBorder="1" applyAlignment="1">
      <alignment horizontal="right"/>
    </xf>
    <xf numFmtId="7" fontId="9" fillId="0" borderId="0" xfId="48" applyNumberFormat="1" applyFont="1" applyFill="1" applyBorder="1" applyAlignment="1">
      <alignment horizontal="left"/>
    </xf>
    <xf numFmtId="5" fontId="9" fillId="0" borderId="11" xfId="45" applyNumberFormat="1" applyFont="1" applyFill="1" applyBorder="1" applyAlignment="1">
      <alignment horizontal="right"/>
    </xf>
    <xf numFmtId="43" fontId="12" fillId="0" borderId="11" xfId="44" applyFont="1" applyFill="1" applyBorder="1" applyAlignment="1">
      <alignment horizontal="right"/>
    </xf>
    <xf numFmtId="164" fontId="9" fillId="0" borderId="11" xfId="45" applyNumberFormat="1" applyFont="1" applyFill="1" applyBorder="1" applyAlignment="1">
      <alignment horizontal="right"/>
    </xf>
    <xf numFmtId="43" fontId="12" fillId="0" borderId="11" xfId="45" applyFont="1" applyFill="1" applyBorder="1" applyAlignment="1">
      <alignment horizontal="right"/>
    </xf>
    <xf numFmtId="164" fontId="9" fillId="0" borderId="11" xfId="44" applyNumberFormat="1" applyFont="1" applyFill="1" applyBorder="1" applyAlignment="1">
      <alignment horizontal="right"/>
    </xf>
    <xf numFmtId="43" fontId="9" fillId="0" borderId="0" xfId="59" applyNumberFormat="1" applyFont="1">
      <alignment/>
      <protection/>
    </xf>
    <xf numFmtId="164" fontId="12" fillId="0" borderId="11" xfId="45" applyNumberFormat="1" applyFont="1" applyFill="1" applyBorder="1" applyAlignment="1">
      <alignment horizontal="right"/>
    </xf>
    <xf numFmtId="164" fontId="12" fillId="0" borderId="11" xfId="44" applyNumberFormat="1" applyFont="1" applyFill="1" applyBorder="1" applyAlignment="1">
      <alignment horizontal="right"/>
    </xf>
    <xf numFmtId="7" fontId="12" fillId="0" borderId="0" xfId="48" applyNumberFormat="1" applyFont="1" applyFill="1" applyBorder="1" applyAlignment="1">
      <alignment horizontal="center" wrapText="1"/>
    </xf>
    <xf numFmtId="5" fontId="12" fillId="0" borderId="12" xfId="44" applyNumberFormat="1" applyFont="1" applyFill="1" applyBorder="1" applyAlignment="1">
      <alignment horizontal="right"/>
    </xf>
    <xf numFmtId="43" fontId="9" fillId="0" borderId="0" xfId="44" applyNumberFormat="1" applyFont="1" applyFill="1" applyBorder="1" applyAlignment="1">
      <alignment horizontal="right"/>
    </xf>
    <xf numFmtId="7" fontId="9" fillId="0" borderId="0" xfId="59" applyNumberFormat="1" applyFont="1">
      <alignment/>
      <protection/>
    </xf>
    <xf numFmtId="5" fontId="12" fillId="0" borderId="0" xfId="44" applyNumberFormat="1" applyFont="1" applyFill="1" applyBorder="1" applyAlignment="1">
      <alignment horizontal="right"/>
    </xf>
    <xf numFmtId="7" fontId="11" fillId="0" borderId="0" xfId="48" applyNumberFormat="1" applyFont="1" applyFill="1" applyBorder="1" applyAlignment="1">
      <alignment horizontal="left" wrapText="1"/>
    </xf>
    <xf numFmtId="5" fontId="9" fillId="0" borderId="0" xfId="44" applyNumberFormat="1" applyFont="1" applyFill="1" applyBorder="1" applyAlignment="1">
      <alignment horizontal="right"/>
    </xf>
    <xf numFmtId="41" fontId="9" fillId="0" borderId="0" xfId="44" applyNumberFormat="1" applyFont="1" applyFill="1" applyBorder="1" applyAlignment="1">
      <alignment horizontal="right"/>
    </xf>
    <xf numFmtId="43" fontId="9" fillId="0" borderId="0" xfId="44" applyFont="1" applyFill="1" applyBorder="1" applyAlignment="1">
      <alignment horizontal="right"/>
    </xf>
    <xf numFmtId="41" fontId="9" fillId="0" borderId="13" xfId="44" applyNumberFormat="1" applyFont="1" applyFill="1" applyBorder="1" applyAlignment="1">
      <alignment horizontal="right"/>
    </xf>
    <xf numFmtId="5" fontId="9" fillId="0" borderId="0" xfId="44" applyNumberFormat="1" applyFont="1" applyBorder="1" applyAlignment="1">
      <alignment horizontal="right"/>
    </xf>
    <xf numFmtId="164" fontId="12" fillId="0" borderId="0" xfId="44" applyNumberFormat="1" applyFont="1" applyFill="1" applyBorder="1" applyAlignment="1">
      <alignment horizontal="right"/>
    </xf>
    <xf numFmtId="7" fontId="9" fillId="0" borderId="0" xfId="48" applyNumberFormat="1" applyFont="1" applyFill="1" applyBorder="1" applyAlignment="1">
      <alignment horizontal="right" wrapText="1"/>
    </xf>
    <xf numFmtId="38" fontId="9" fillId="0" borderId="0" xfId="59" applyNumberFormat="1" applyFont="1">
      <alignment/>
      <protection/>
    </xf>
    <xf numFmtId="165" fontId="9" fillId="0" borderId="0" xfId="59" applyNumberFormat="1" applyFont="1" applyBorder="1" applyAlignment="1">
      <alignment horizontal="center"/>
      <protection/>
    </xf>
    <xf numFmtId="7" fontId="12" fillId="0" borderId="0" xfId="48" applyNumberFormat="1" applyFont="1" applyFill="1" applyBorder="1" applyAlignment="1">
      <alignment horizontal="left"/>
    </xf>
    <xf numFmtId="5" fontId="12" fillId="0" borderId="13" xfId="44" applyNumberFormat="1" applyFont="1" applyFill="1" applyBorder="1" applyAlignment="1">
      <alignment horizontal="right"/>
    </xf>
    <xf numFmtId="164" fontId="12" fillId="0" borderId="14" xfId="44" applyNumberFormat="1" applyFont="1" applyFill="1" applyBorder="1" applyAlignment="1">
      <alignment horizontal="right"/>
    </xf>
    <xf numFmtId="38" fontId="12" fillId="0" borderId="0" xfId="44" applyNumberFormat="1" applyFont="1" applyFill="1" applyBorder="1" applyAlignment="1">
      <alignment horizontal="right"/>
    </xf>
    <xf numFmtId="5" fontId="9" fillId="0" borderId="0" xfId="44" applyNumberFormat="1" applyFont="1" applyAlignment="1">
      <alignment horizontal="right"/>
    </xf>
    <xf numFmtId="166" fontId="12" fillId="0" borderId="15" xfId="49" applyNumberFormat="1" applyFont="1" applyFill="1" applyBorder="1" applyAlignment="1">
      <alignment horizontal="right"/>
    </xf>
    <xf numFmtId="42" fontId="9" fillId="0" borderId="0" xfId="48" applyFont="1" applyFill="1" applyAlignment="1">
      <alignment horizontal="right" wrapText="1"/>
    </xf>
    <xf numFmtId="5" fontId="9" fillId="0" borderId="0" xfId="44" applyNumberFormat="1" applyFont="1" applyFill="1" applyAlignment="1">
      <alignment horizontal="right"/>
    </xf>
    <xf numFmtId="0" fontId="13" fillId="0" borderId="0" xfId="59" applyFont="1">
      <alignment/>
      <protection/>
    </xf>
    <xf numFmtId="5" fontId="13" fillId="0" borderId="0" xfId="44" applyNumberFormat="1" applyFont="1" applyAlignment="1" quotePrefix="1">
      <alignment horizontal="right"/>
    </xf>
    <xf numFmtId="5" fontId="13" fillId="0" borderId="0" xfId="44" applyNumberFormat="1" applyFont="1" applyAlignment="1">
      <alignment horizontal="right"/>
    </xf>
    <xf numFmtId="0" fontId="14" fillId="0" borderId="0" xfId="59" applyFont="1">
      <alignment/>
      <protection/>
    </xf>
    <xf numFmtId="5" fontId="14" fillId="0" borderId="0" xfId="44" applyNumberFormat="1" applyFont="1" applyAlignment="1">
      <alignment horizontal="right"/>
    </xf>
    <xf numFmtId="5" fontId="14" fillId="0" borderId="0" xfId="44" applyNumberFormat="1" applyFont="1" applyAlignment="1" quotePrefix="1">
      <alignment horizontal="right"/>
    </xf>
    <xf numFmtId="0" fontId="12" fillId="0" borderId="0" xfId="59" applyFont="1" applyBorder="1">
      <alignment/>
      <protection/>
    </xf>
    <xf numFmtId="0" fontId="5" fillId="0" borderId="0" xfId="59" applyFont="1">
      <alignment/>
      <protection/>
    </xf>
    <xf numFmtId="0" fontId="15" fillId="0" borderId="0" xfId="59" applyFont="1" applyBorder="1">
      <alignment/>
      <protection/>
    </xf>
    <xf numFmtId="7" fontId="6" fillId="0" borderId="0" xfId="59" applyNumberFormat="1" applyFont="1" applyBorder="1" applyAlignment="1">
      <alignment horizontal="centerContinuous"/>
      <protection/>
    </xf>
    <xf numFmtId="7" fontId="15" fillId="0" borderId="0" xfId="44" applyNumberFormat="1" applyFont="1" applyBorder="1" applyAlignment="1">
      <alignment horizontal="centerContinuous"/>
    </xf>
    <xf numFmtId="7" fontId="9" fillId="0" borderId="0" xfId="59" applyNumberFormat="1" applyFont="1" applyBorder="1">
      <alignment/>
      <protection/>
    </xf>
    <xf numFmtId="7" fontId="12" fillId="33" borderId="13" xfId="44" applyNumberFormat="1" applyFont="1" applyFill="1" applyBorder="1" applyAlignment="1">
      <alignment horizontal="centerContinuous"/>
    </xf>
    <xf numFmtId="7" fontId="12" fillId="33" borderId="0" xfId="44" applyNumberFormat="1" applyFont="1" applyFill="1" applyBorder="1" applyAlignment="1">
      <alignment horizontal="centerContinuous"/>
    </xf>
    <xf numFmtId="0" fontId="9" fillId="0" borderId="0" xfId="59" applyFont="1" applyBorder="1">
      <alignment/>
      <protection/>
    </xf>
    <xf numFmtId="7" fontId="11" fillId="0" borderId="0" xfId="44" applyNumberFormat="1" applyFont="1" applyBorder="1" applyAlignment="1">
      <alignment/>
    </xf>
    <xf numFmtId="7" fontId="11" fillId="0" borderId="16" xfId="44" applyNumberFormat="1" applyFont="1" applyBorder="1" applyAlignment="1">
      <alignment/>
    </xf>
    <xf numFmtId="7" fontId="11" fillId="0" borderId="0" xfId="59" applyNumberFormat="1" applyFont="1" applyBorder="1">
      <alignment/>
      <protection/>
    </xf>
    <xf numFmtId="7" fontId="11" fillId="0" borderId="17" xfId="44" applyNumberFormat="1" applyFont="1" applyBorder="1" applyAlignment="1">
      <alignment/>
    </xf>
    <xf numFmtId="7" fontId="9" fillId="0" borderId="0" xfId="44" applyNumberFormat="1" applyFont="1" applyBorder="1" applyAlignment="1">
      <alignment/>
    </xf>
    <xf numFmtId="5" fontId="12" fillId="0" borderId="17" xfId="44" applyNumberFormat="1" applyFont="1" applyBorder="1" applyAlignment="1">
      <alignment/>
    </xf>
    <xf numFmtId="7" fontId="9" fillId="0" borderId="17" xfId="44" applyNumberFormat="1" applyFont="1" applyBorder="1" applyAlignment="1">
      <alignment/>
    </xf>
    <xf numFmtId="164" fontId="9" fillId="0" borderId="0" xfId="44" applyNumberFormat="1" applyFont="1" applyBorder="1" applyAlignment="1">
      <alignment/>
    </xf>
    <xf numFmtId="7" fontId="12" fillId="0" borderId="17" xfId="44" applyNumberFormat="1" applyFont="1" applyBorder="1" applyAlignment="1">
      <alignment/>
    </xf>
    <xf numFmtId="38" fontId="9" fillId="0" borderId="0" xfId="44" applyNumberFormat="1" applyFont="1" applyBorder="1" applyAlignment="1">
      <alignment/>
    </xf>
    <xf numFmtId="164" fontId="9" fillId="0" borderId="13" xfId="44" applyNumberFormat="1" applyFont="1" applyBorder="1" applyAlignment="1">
      <alignment/>
    </xf>
    <xf numFmtId="7" fontId="12" fillId="0" borderId="0" xfId="44" applyNumberFormat="1" applyFont="1" applyBorder="1" applyAlignment="1">
      <alignment/>
    </xf>
    <xf numFmtId="164" fontId="9" fillId="0" borderId="18" xfId="44" applyNumberFormat="1" applyFont="1" applyBorder="1" applyAlignment="1">
      <alignment/>
    </xf>
    <xf numFmtId="164" fontId="9" fillId="0" borderId="17" xfId="44" applyNumberFormat="1" applyFont="1" applyBorder="1" applyAlignment="1">
      <alignment/>
    </xf>
    <xf numFmtId="38" fontId="9" fillId="0" borderId="17" xfId="44" applyNumberFormat="1" applyFont="1" applyBorder="1" applyAlignment="1">
      <alignment/>
    </xf>
    <xf numFmtId="43" fontId="12" fillId="0" borderId="17" xfId="44" applyFont="1" applyBorder="1" applyAlignment="1">
      <alignment/>
    </xf>
    <xf numFmtId="38" fontId="9" fillId="0" borderId="13" xfId="44" applyNumberFormat="1" applyFont="1" applyBorder="1" applyAlignment="1">
      <alignment/>
    </xf>
    <xf numFmtId="38" fontId="9" fillId="0" borderId="0" xfId="59" applyNumberFormat="1" applyFont="1" applyBorder="1">
      <alignment/>
      <protection/>
    </xf>
    <xf numFmtId="38" fontId="9" fillId="0" borderId="19" xfId="44" applyNumberFormat="1" applyFont="1" applyBorder="1" applyAlignment="1">
      <alignment/>
    </xf>
    <xf numFmtId="43" fontId="12" fillId="0" borderId="20" xfId="44" applyFont="1" applyBorder="1" applyAlignment="1">
      <alignment/>
    </xf>
    <xf numFmtId="7" fontId="9" fillId="0" borderId="0" xfId="0" applyNumberFormat="1" applyFont="1" applyBorder="1" applyAlignment="1">
      <alignment/>
    </xf>
    <xf numFmtId="43" fontId="9" fillId="0" borderId="0" xfId="44" applyFont="1" applyBorder="1" applyAlignment="1">
      <alignment/>
    </xf>
    <xf numFmtId="43" fontId="9" fillId="0" borderId="21" xfId="44" applyFont="1" applyBorder="1" applyAlignment="1">
      <alignment/>
    </xf>
    <xf numFmtId="7" fontId="12" fillId="0" borderId="0" xfId="59" applyNumberFormat="1" applyFont="1" applyBorder="1">
      <alignment/>
      <protection/>
    </xf>
    <xf numFmtId="7" fontId="9" fillId="0" borderId="18" xfId="44" applyNumberFormat="1" applyFont="1" applyBorder="1" applyAlignment="1">
      <alignment/>
    </xf>
    <xf numFmtId="0" fontId="17" fillId="0" borderId="0" xfId="59" applyFont="1" applyBorder="1">
      <alignment/>
      <protection/>
    </xf>
    <xf numFmtId="6" fontId="12" fillId="0" borderId="22" xfId="44" applyNumberFormat="1" applyFont="1" applyBorder="1" applyAlignment="1">
      <alignment/>
    </xf>
    <xf numFmtId="0" fontId="67" fillId="0" borderId="0" xfId="0" applyFont="1" applyAlignment="1">
      <alignment/>
    </xf>
    <xf numFmtId="0" fontId="20" fillId="0" borderId="0" xfId="59" applyFont="1" applyFill="1" applyBorder="1">
      <alignment/>
      <protection/>
    </xf>
    <xf numFmtId="0" fontId="5" fillId="0" borderId="0" xfId="59" applyFont="1" applyAlignment="1">
      <alignment/>
      <protection/>
    </xf>
    <xf numFmtId="0" fontId="21"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2" fillId="0" borderId="0" xfId="44" applyFont="1" applyBorder="1" applyAlignment="1">
      <alignment horizontal="centerContinuous"/>
    </xf>
    <xf numFmtId="43" fontId="22" fillId="0" borderId="0" xfId="44" applyFont="1" applyFill="1" applyBorder="1" applyAlignment="1">
      <alignment horizontal="centerContinuous"/>
    </xf>
    <xf numFmtId="0" fontId="22" fillId="0" borderId="0" xfId="59" applyFont="1" applyFill="1" applyBorder="1">
      <alignment/>
      <protection/>
    </xf>
    <xf numFmtId="43" fontId="12" fillId="0" borderId="0" xfId="59" applyNumberFormat="1" applyFont="1" applyFill="1" applyBorder="1" applyAlignment="1">
      <alignment horizontal="left" wrapText="1"/>
      <protection/>
    </xf>
    <xf numFmtId="43" fontId="23" fillId="33" borderId="0" xfId="44" applyFont="1" applyFill="1" applyBorder="1" applyAlignment="1">
      <alignment horizontal="center" wrapText="1"/>
    </xf>
    <xf numFmtId="0" fontId="12" fillId="0" borderId="0" xfId="59" applyFont="1" applyFill="1" applyBorder="1" applyAlignment="1">
      <alignment horizontal="left" wrapText="1"/>
      <protection/>
    </xf>
    <xf numFmtId="43" fontId="11" fillId="0" borderId="0" xfId="59" applyNumberFormat="1" applyFont="1" applyFill="1" applyBorder="1" applyAlignment="1">
      <alignment horizontal="left" wrapText="1"/>
      <protection/>
    </xf>
    <xf numFmtId="0" fontId="11" fillId="0" borderId="0" xfId="59" applyFont="1" applyFill="1" applyBorder="1" applyAlignment="1">
      <alignment horizontal="left" wrapText="1"/>
      <protection/>
    </xf>
    <xf numFmtId="43" fontId="11" fillId="0" borderId="0" xfId="44" applyFont="1" applyFill="1" applyBorder="1" applyAlignment="1">
      <alignment horizontal="left" wrapText="1"/>
    </xf>
    <xf numFmtId="0" fontId="9" fillId="0" borderId="0" xfId="59" applyFont="1" applyFill="1" applyBorder="1" applyAlignment="1">
      <alignment horizontal="left" wrapText="1"/>
      <protection/>
    </xf>
    <xf numFmtId="43" fontId="9" fillId="0" borderId="0" xfId="59" applyNumberFormat="1" applyFont="1" applyFill="1" applyBorder="1" applyAlignment="1">
      <alignment/>
      <protection/>
    </xf>
    <xf numFmtId="6" fontId="9" fillId="0" borderId="0" xfId="49" applyNumberFormat="1" applyFont="1" applyFill="1" applyBorder="1" applyAlignment="1">
      <alignment/>
    </xf>
    <xf numFmtId="43" fontId="12" fillId="0" borderId="0" xfId="44" applyNumberFormat="1" applyFont="1" applyFill="1" applyBorder="1" applyAlignment="1">
      <alignment/>
    </xf>
    <xf numFmtId="0" fontId="9" fillId="0" borderId="0" xfId="59" applyFont="1" applyFill="1" applyBorder="1">
      <alignment/>
      <protection/>
    </xf>
    <xf numFmtId="0" fontId="9" fillId="0" borderId="0" xfId="0" applyFont="1" applyFill="1" applyBorder="1" applyAlignment="1">
      <alignment/>
    </xf>
    <xf numFmtId="164" fontId="9" fillId="0" borderId="0" xfId="44" applyNumberFormat="1" applyFont="1" applyFill="1" applyBorder="1" applyAlignment="1">
      <alignment/>
    </xf>
    <xf numFmtId="14" fontId="9" fillId="0" borderId="0" xfId="59" applyNumberFormat="1" applyFont="1" applyFill="1" applyBorder="1">
      <alignment/>
      <protection/>
    </xf>
    <xf numFmtId="38" fontId="9" fillId="0" borderId="0" xfId="44" applyNumberFormat="1" applyFont="1" applyFill="1" applyBorder="1" applyAlignment="1">
      <alignment/>
    </xf>
    <xf numFmtId="43" fontId="9" fillId="0" borderId="0" xfId="59" applyNumberFormat="1" applyFont="1" applyFill="1" applyBorder="1">
      <alignment/>
      <protection/>
    </xf>
    <xf numFmtId="38" fontId="9" fillId="0" borderId="14" xfId="44" applyNumberFormat="1" applyFont="1" applyFill="1" applyBorder="1" applyAlignment="1">
      <alignment/>
    </xf>
    <xf numFmtId="43" fontId="13" fillId="0" borderId="14" xfId="44" applyNumberFormat="1" applyFont="1" applyFill="1" applyBorder="1" applyAlignment="1">
      <alignment/>
    </xf>
    <xf numFmtId="164" fontId="12" fillId="0" borderId="15" xfId="44" applyNumberFormat="1" applyFont="1" applyFill="1" applyBorder="1" applyAlignment="1">
      <alignment/>
    </xf>
    <xf numFmtId="43" fontId="9" fillId="0" borderId="0" xfId="44" applyFont="1" applyFill="1" applyBorder="1" applyAlignment="1">
      <alignment/>
    </xf>
    <xf numFmtId="43" fontId="9" fillId="0" borderId="0" xfId="44" applyFont="1" applyFill="1" applyBorder="1" applyAlignment="1">
      <alignment/>
    </xf>
    <xf numFmtId="43" fontId="11" fillId="0" borderId="0" xfId="44" applyFont="1" applyFill="1" applyBorder="1" applyAlignment="1">
      <alignment wrapText="1"/>
    </xf>
    <xf numFmtId="43" fontId="9" fillId="0" borderId="0" xfId="59" applyNumberFormat="1" applyFont="1" applyFill="1" applyBorder="1" applyAlignment="1">
      <alignment horizontal="left"/>
      <protection/>
    </xf>
    <xf numFmtId="43" fontId="12" fillId="0" borderId="0" xfId="59" applyNumberFormat="1" applyFont="1" applyFill="1" applyBorder="1">
      <alignment/>
      <protection/>
    </xf>
    <xf numFmtId="38" fontId="12" fillId="0" borderId="14" xfId="44" applyNumberFormat="1" applyFont="1" applyFill="1" applyBorder="1" applyAlignment="1">
      <alignment/>
    </xf>
    <xf numFmtId="38" fontId="12" fillId="0" borderId="15" xfId="44" applyNumberFormat="1" applyFont="1" applyFill="1" applyBorder="1" applyAlignment="1">
      <alignment/>
    </xf>
    <xf numFmtId="43" fontId="12" fillId="0" borderId="14" xfId="44" applyFont="1" applyFill="1" applyBorder="1" applyAlignment="1">
      <alignment/>
    </xf>
    <xf numFmtId="164" fontId="9" fillId="0" borderId="0" xfId="59" applyNumberFormat="1" applyFont="1" applyFill="1" applyBorder="1">
      <alignment/>
      <protection/>
    </xf>
    <xf numFmtId="43" fontId="12" fillId="0" borderId="0" xfId="44" applyFont="1" applyFill="1" applyBorder="1" applyAlignment="1">
      <alignment/>
    </xf>
    <xf numFmtId="43" fontId="11" fillId="0" borderId="0" xfId="59" applyNumberFormat="1" applyFont="1" applyFill="1" applyBorder="1">
      <alignment/>
      <protection/>
    </xf>
    <xf numFmtId="43" fontId="11" fillId="0" borderId="0" xfId="44" applyFont="1" applyFill="1" applyBorder="1" applyAlignment="1">
      <alignment/>
    </xf>
    <xf numFmtId="5" fontId="9" fillId="0" borderId="0" xfId="59" applyNumberFormat="1" applyFont="1" applyFill="1" applyBorder="1">
      <alignment/>
      <protection/>
    </xf>
    <xf numFmtId="43" fontId="9" fillId="0" borderId="0" xfId="59" applyNumberFormat="1" applyFont="1" applyFill="1" applyBorder="1" applyAlignment="1">
      <alignment horizontal="left" wrapText="1"/>
      <protection/>
    </xf>
    <xf numFmtId="6" fontId="12" fillId="0" borderId="15" xfId="44" applyNumberFormat="1" applyFont="1" applyFill="1" applyBorder="1" applyAlignment="1">
      <alignment/>
    </xf>
    <xf numFmtId="43" fontId="13" fillId="0" borderId="15" xfId="44" applyNumberFormat="1" applyFont="1" applyFill="1" applyBorder="1" applyAlignment="1">
      <alignment/>
    </xf>
    <xf numFmtId="0" fontId="15" fillId="0" borderId="0" xfId="59" applyFont="1" applyFill="1" applyBorder="1">
      <alignment/>
      <protection/>
    </xf>
    <xf numFmtId="43" fontId="15" fillId="0" borderId="0" xfId="44" applyFont="1" applyFill="1" applyBorder="1" applyAlignment="1">
      <alignment/>
    </xf>
    <xf numFmtId="43" fontId="15" fillId="0" borderId="0" xfId="44" applyFont="1" applyFill="1" applyBorder="1" applyAlignment="1">
      <alignment horizontal="right"/>
    </xf>
    <xf numFmtId="43" fontId="5" fillId="0" borderId="0" xfId="59" applyNumberFormat="1" applyFont="1" applyFill="1" applyBorder="1" applyAlignment="1">
      <alignment horizontal="center"/>
      <protection/>
    </xf>
    <xf numFmtId="0" fontId="5" fillId="0" borderId="0" xfId="59" applyFont="1" applyFill="1" applyBorder="1" applyAlignment="1">
      <alignment horizontal="center"/>
      <protection/>
    </xf>
    <xf numFmtId="43" fontId="5" fillId="0" borderId="0" xfId="44" applyFont="1" applyFill="1" applyBorder="1" applyAlignment="1">
      <alignment horizontal="center"/>
    </xf>
    <xf numFmtId="43" fontId="22" fillId="0" borderId="0" xfId="44" applyFont="1" applyBorder="1" applyAlignment="1">
      <alignment horizontal="center"/>
    </xf>
    <xf numFmtId="43" fontId="22" fillId="0" borderId="0" xfId="44" applyFont="1" applyFill="1" applyBorder="1" applyAlignment="1">
      <alignment horizontal="center"/>
    </xf>
    <xf numFmtId="164" fontId="12" fillId="0" borderId="14" xfId="44" applyNumberFormat="1" applyFont="1" applyFill="1" applyBorder="1" applyAlignment="1">
      <alignment/>
    </xf>
    <xf numFmtId="0" fontId="24" fillId="0" borderId="0" xfId="59" applyFont="1" applyFill="1" applyBorder="1">
      <alignment/>
      <protection/>
    </xf>
    <xf numFmtId="43" fontId="25" fillId="0" borderId="0" xfId="44" applyFont="1" applyBorder="1" applyAlignment="1">
      <alignment/>
    </xf>
    <xf numFmtId="0" fontId="25" fillId="0" borderId="0" xfId="59" applyFont="1" applyBorder="1">
      <alignment/>
      <protection/>
    </xf>
    <xf numFmtId="43" fontId="21" fillId="0" borderId="0" xfId="44" applyFont="1" applyBorder="1" applyAlignment="1">
      <alignment/>
    </xf>
    <xf numFmtId="0" fontId="21" fillId="0" borderId="0" xfId="59" applyFont="1" applyBorder="1">
      <alignment/>
      <protection/>
    </xf>
    <xf numFmtId="43" fontId="5" fillId="0" borderId="21" xfId="59" applyNumberFormat="1" applyFont="1" applyBorder="1" applyAlignment="1">
      <alignment horizontal="centerContinuous"/>
      <protection/>
    </xf>
    <xf numFmtId="43" fontId="9" fillId="0" borderId="0" xfId="44" applyNumberFormat="1" applyFont="1" applyBorder="1" applyAlignment="1">
      <alignment horizontal="centerContinuous"/>
    </xf>
    <xf numFmtId="43" fontId="9" fillId="0" borderId="17" xfId="44" applyNumberFormat="1" applyFont="1" applyBorder="1" applyAlignment="1">
      <alignment horizontal="centerContinuous"/>
    </xf>
    <xf numFmtId="43" fontId="9" fillId="0" borderId="21" xfId="59" applyNumberFormat="1" applyFont="1" applyBorder="1" applyAlignment="1" quotePrefix="1">
      <alignment wrapText="1"/>
      <protection/>
    </xf>
    <xf numFmtId="43" fontId="9" fillId="0" borderId="21" xfId="59" applyNumberFormat="1" applyFont="1" applyBorder="1" applyAlignment="1">
      <alignment horizontal="center" wrapText="1"/>
      <protection/>
    </xf>
    <xf numFmtId="43" fontId="12" fillId="33" borderId="23" xfId="44" applyNumberFormat="1" applyFont="1" applyFill="1" applyBorder="1" applyAlignment="1" quotePrefix="1">
      <alignment horizontal="centerContinuous"/>
    </xf>
    <xf numFmtId="14" fontId="12" fillId="33" borderId="24" xfId="44" applyNumberFormat="1" applyFont="1" applyFill="1" applyBorder="1" applyAlignment="1" quotePrefix="1">
      <alignment horizontal="centerContinuous" wrapText="1"/>
    </xf>
    <xf numFmtId="43" fontId="9" fillId="33" borderId="16" xfId="44" applyNumberFormat="1" applyFont="1" applyFill="1" applyBorder="1" applyAlignment="1">
      <alignment horizontal="centerContinuous"/>
    </xf>
    <xf numFmtId="43" fontId="12" fillId="33" borderId="25" xfId="44" applyNumberFormat="1" applyFont="1" applyFill="1" applyBorder="1" applyAlignment="1">
      <alignment horizontal="centerContinuous"/>
    </xf>
    <xf numFmtId="43" fontId="12" fillId="33" borderId="13" xfId="44" applyNumberFormat="1" applyFont="1" applyFill="1" applyBorder="1" applyAlignment="1">
      <alignment horizontal="centerContinuous"/>
    </xf>
    <xf numFmtId="43" fontId="12" fillId="33" borderId="18" xfId="44" applyNumberFormat="1" applyFont="1" applyFill="1" applyBorder="1" applyAlignment="1">
      <alignment horizontal="centerContinuous"/>
    </xf>
    <xf numFmtId="43" fontId="9" fillId="0" borderId="23" xfId="59" applyNumberFormat="1" applyFont="1" applyBorder="1" applyAlignment="1">
      <alignment horizontal="center" wrapText="1"/>
      <protection/>
    </xf>
    <xf numFmtId="43" fontId="12" fillId="0" borderId="23" xfId="44" applyNumberFormat="1" applyFont="1" applyBorder="1" applyAlignment="1">
      <alignment horizontal="centerContinuous"/>
    </xf>
    <xf numFmtId="43" fontId="12" fillId="0" borderId="24" xfId="44" applyNumberFormat="1" applyFont="1" applyBorder="1" applyAlignment="1">
      <alignment horizontal="centerContinuous"/>
    </xf>
    <xf numFmtId="43" fontId="9" fillId="0" borderId="17" xfId="44" applyFont="1" applyFill="1" applyBorder="1" applyAlignment="1">
      <alignment horizontal="right"/>
    </xf>
    <xf numFmtId="43" fontId="12" fillId="0" borderId="21" xfId="59" applyNumberFormat="1" applyFont="1" applyBorder="1" applyAlignment="1">
      <alignment horizontal="center" wrapText="1"/>
      <protection/>
    </xf>
    <xf numFmtId="43" fontId="9" fillId="0" borderId="21" xfId="44" applyFont="1" applyBorder="1" applyAlignment="1">
      <alignment horizontal="right"/>
    </xf>
    <xf numFmtId="43" fontId="9" fillId="0" borderId="21" xfId="59" applyNumberFormat="1" applyFont="1" applyBorder="1" applyAlignment="1">
      <alignment horizontal="left" wrapText="1"/>
      <protection/>
    </xf>
    <xf numFmtId="164" fontId="9" fillId="0" borderId="21" xfId="44" applyNumberFormat="1" applyFont="1" applyBorder="1" applyAlignment="1">
      <alignment horizontal="right"/>
    </xf>
    <xf numFmtId="43" fontId="9" fillId="0" borderId="0" xfId="44" applyFont="1" applyBorder="1" applyAlignment="1">
      <alignment horizontal="right"/>
    </xf>
    <xf numFmtId="164" fontId="9" fillId="0" borderId="25" xfId="44" applyNumberFormat="1" applyFont="1" applyBorder="1" applyAlignment="1">
      <alignment horizontal="right"/>
    </xf>
    <xf numFmtId="38" fontId="9" fillId="0" borderId="13" xfId="44" applyNumberFormat="1" applyFont="1" applyBorder="1" applyAlignment="1">
      <alignment horizontal="right"/>
    </xf>
    <xf numFmtId="5" fontId="12" fillId="0" borderId="18" xfId="44" applyNumberFormat="1" applyFont="1" applyFill="1" applyBorder="1" applyAlignment="1">
      <alignment horizontal="right"/>
    </xf>
    <xf numFmtId="164" fontId="9" fillId="0" borderId="0" xfId="44" applyNumberFormat="1" applyFont="1" applyBorder="1" applyAlignment="1">
      <alignment horizontal="right"/>
    </xf>
    <xf numFmtId="164" fontId="9" fillId="0" borderId="13" xfId="44" applyNumberFormat="1" applyFont="1" applyBorder="1" applyAlignment="1">
      <alignment horizontal="right"/>
    </xf>
    <xf numFmtId="43" fontId="26" fillId="0" borderId="21" xfId="44" applyFont="1" applyBorder="1" applyAlignment="1">
      <alignment horizontal="right"/>
    </xf>
    <xf numFmtId="164" fontId="9" fillId="0" borderId="17" xfId="44" applyNumberFormat="1" applyFont="1" applyFill="1" applyBorder="1" applyAlignment="1">
      <alignment horizontal="right"/>
    </xf>
    <xf numFmtId="43" fontId="12" fillId="0" borderId="0" xfId="44" applyFont="1" applyBorder="1" applyAlignment="1">
      <alignment horizontal="right"/>
    </xf>
    <xf numFmtId="38" fontId="9" fillId="0" borderId="0" xfId="44" applyNumberFormat="1" applyFont="1" applyBorder="1" applyAlignment="1">
      <alignment horizontal="right"/>
    </xf>
    <xf numFmtId="38" fontId="9" fillId="0" borderId="18" xfId="44" applyNumberFormat="1" applyFont="1" applyFill="1" applyBorder="1" applyAlignment="1">
      <alignment horizontal="right"/>
    </xf>
    <xf numFmtId="6" fontId="12" fillId="0" borderId="17" xfId="44" applyNumberFormat="1" applyFont="1" applyFill="1" applyBorder="1" applyAlignment="1">
      <alignment horizontal="right"/>
    </xf>
    <xf numFmtId="38" fontId="9" fillId="0" borderId="17" xfId="44" applyNumberFormat="1" applyFont="1" applyFill="1" applyBorder="1" applyAlignment="1">
      <alignment horizontal="right"/>
    </xf>
    <xf numFmtId="43" fontId="12" fillId="0" borderId="0" xfId="44" applyFont="1" applyBorder="1" applyAlignment="1">
      <alignment/>
    </xf>
    <xf numFmtId="37" fontId="9" fillId="0" borderId="0" xfId="59" applyNumberFormat="1" applyFont="1" applyBorder="1">
      <alignment/>
      <protection/>
    </xf>
    <xf numFmtId="6" fontId="12" fillId="0" borderId="18" xfId="44" applyNumberFormat="1" applyFont="1" applyFill="1" applyBorder="1" applyAlignment="1">
      <alignment horizontal="right"/>
    </xf>
    <xf numFmtId="6" fontId="9" fillId="0" borderId="0" xfId="59" applyNumberFormat="1" applyFont="1" applyBorder="1">
      <alignment/>
      <protection/>
    </xf>
    <xf numFmtId="164" fontId="9" fillId="0" borderId="18" xfId="44" applyNumberFormat="1" applyFont="1" applyFill="1" applyBorder="1" applyAlignment="1">
      <alignment horizontal="right"/>
    </xf>
    <xf numFmtId="43" fontId="9" fillId="0" borderId="21" xfId="0" applyNumberFormat="1" applyFont="1" applyBorder="1" applyAlignment="1">
      <alignment horizontal="left" wrapText="1"/>
    </xf>
    <xf numFmtId="43" fontId="12" fillId="0" borderId="25" xfId="59" applyNumberFormat="1" applyFont="1" applyBorder="1" applyAlignment="1">
      <alignment horizontal="center" wrapText="1"/>
      <protection/>
    </xf>
    <xf numFmtId="43" fontId="9" fillId="0" borderId="25" xfId="44" applyFont="1" applyBorder="1" applyAlignment="1">
      <alignment horizontal="right"/>
    </xf>
    <xf numFmtId="43" fontId="9" fillId="0" borderId="13" xfId="44" applyFont="1" applyBorder="1" applyAlignment="1">
      <alignment horizontal="right"/>
    </xf>
    <xf numFmtId="43" fontId="9" fillId="0" borderId="0" xfId="59" applyNumberFormat="1" applyFont="1" applyBorder="1">
      <alignment/>
      <protection/>
    </xf>
    <xf numFmtId="0" fontId="9" fillId="0" borderId="0" xfId="59" applyFont="1" applyBorder="1" applyAlignment="1">
      <alignment horizontal="left" wrapText="1"/>
      <protection/>
    </xf>
    <xf numFmtId="43" fontId="9" fillId="0" borderId="0" xfId="44" applyNumberFormat="1" applyFont="1" applyBorder="1" applyAlignment="1">
      <alignment horizontal="right"/>
    </xf>
    <xf numFmtId="43" fontId="9" fillId="0" borderId="0" xfId="44" applyNumberFormat="1" applyFont="1" applyBorder="1" applyAlignment="1">
      <alignment horizontal="left"/>
    </xf>
    <xf numFmtId="43" fontId="12" fillId="0" borderId="0" xfId="44" applyNumberFormat="1" applyFont="1" applyBorder="1" applyAlignment="1">
      <alignment horizontal="right"/>
    </xf>
    <xf numFmtId="43" fontId="9" fillId="0" borderId="0" xfId="44" applyNumberFormat="1" applyFont="1" applyBorder="1" applyAlignment="1">
      <alignment/>
    </xf>
    <xf numFmtId="0" fontId="9" fillId="0" borderId="0" xfId="59" applyFont="1" applyBorder="1" applyAlignment="1">
      <alignment wrapText="1"/>
      <protection/>
    </xf>
    <xf numFmtId="0" fontId="15" fillId="0" borderId="0" xfId="59" applyFont="1" applyBorder="1" applyAlignment="1">
      <alignment wrapText="1"/>
      <protection/>
    </xf>
    <xf numFmtId="43" fontId="15" fillId="0" borderId="0" xfId="44" applyNumberFormat="1" applyFont="1" applyBorder="1" applyAlignment="1">
      <alignment/>
    </xf>
    <xf numFmtId="43" fontId="15" fillId="0" borderId="0" xfId="44" applyFont="1" applyBorder="1" applyAlignment="1">
      <alignment/>
    </xf>
    <xf numFmtId="7" fontId="19" fillId="0" borderId="0" xfId="59" applyNumberFormat="1" applyFont="1" applyFill="1" applyAlignment="1">
      <alignment horizontal="centerContinuous"/>
      <protection/>
    </xf>
    <xf numFmtId="7" fontId="19" fillId="0" borderId="0" xfId="44" applyNumberFormat="1" applyFont="1" applyFill="1" applyAlignment="1">
      <alignment horizontal="centerContinuous"/>
    </xf>
    <xf numFmtId="7" fontId="27" fillId="0" borderId="0" xfId="44" applyNumberFormat="1" applyFont="1" applyAlignment="1">
      <alignment horizontal="centerContinuous"/>
    </xf>
    <xf numFmtId="0" fontId="27" fillId="0" borderId="0" xfId="59" applyFont="1">
      <alignment/>
      <protection/>
    </xf>
    <xf numFmtId="7" fontId="5" fillId="0" borderId="0" xfId="59" applyNumberFormat="1" applyFont="1" applyFill="1" applyAlignment="1">
      <alignment horizontal="centerContinuous"/>
      <protection/>
    </xf>
    <xf numFmtId="7" fontId="15" fillId="0" borderId="0" xfId="44" applyNumberFormat="1" applyFont="1" applyAlignment="1">
      <alignment horizontal="centerContinuous"/>
    </xf>
    <xf numFmtId="7" fontId="9" fillId="0" borderId="0" xfId="44" applyNumberFormat="1" applyFont="1" applyAlignment="1">
      <alignment horizontal="centerContinuous"/>
    </xf>
    <xf numFmtId="0" fontId="28"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21" fillId="0" borderId="0" xfId="44" applyNumberFormat="1" applyFont="1" applyAlignment="1">
      <alignment horizontal="centerContinuous"/>
    </xf>
    <xf numFmtId="0" fontId="21" fillId="0" borderId="0" xfId="59" applyFont="1">
      <alignment/>
      <protection/>
    </xf>
    <xf numFmtId="7" fontId="21" fillId="0" borderId="0" xfId="59" applyNumberFormat="1" applyFont="1" applyFill="1" applyAlignment="1">
      <alignment horizontal="centerContinuous"/>
      <protection/>
    </xf>
    <xf numFmtId="7" fontId="21" fillId="0" borderId="0" xfId="44" applyNumberFormat="1" applyFont="1" applyFill="1" applyAlignment="1">
      <alignment horizontal="centerContinuous"/>
    </xf>
    <xf numFmtId="43" fontId="10" fillId="33" borderId="0" xfId="44" applyFont="1" applyFill="1" applyAlignment="1">
      <alignment horizontal="centerContinuous" wrapText="1"/>
    </xf>
    <xf numFmtId="43" fontId="10" fillId="33" borderId="0" xfId="44" applyFont="1" applyFill="1" applyBorder="1" applyAlignment="1">
      <alignment horizontal="center" wrapText="1"/>
    </xf>
    <xf numFmtId="7" fontId="12" fillId="0" borderId="0" xfId="59" applyNumberFormat="1" applyFont="1" applyFill="1" applyAlignment="1">
      <alignment horizontal="left" wrapText="1"/>
      <protection/>
    </xf>
    <xf numFmtId="0" fontId="12" fillId="0" borderId="0" xfId="59" applyFont="1" applyAlignment="1">
      <alignment horizontal="left" wrapText="1"/>
      <protection/>
    </xf>
    <xf numFmtId="7" fontId="12" fillId="0" borderId="0" xfId="59" applyNumberFormat="1" applyFont="1" applyFill="1" applyAlignment="1">
      <alignment horizontal="center" wrapText="1"/>
      <protection/>
    </xf>
    <xf numFmtId="7" fontId="9" fillId="0" borderId="0" xfId="44" applyNumberFormat="1" applyFont="1" applyFill="1" applyAlignment="1">
      <alignment/>
    </xf>
    <xf numFmtId="7" fontId="9" fillId="0" borderId="0" xfId="59" applyNumberFormat="1" applyFont="1" applyFill="1">
      <alignment/>
      <protection/>
    </xf>
    <xf numFmtId="6" fontId="9" fillId="0" borderId="0" xfId="44" applyNumberFormat="1" applyFont="1" applyBorder="1" applyAlignment="1">
      <alignment horizontal="right"/>
    </xf>
    <xf numFmtId="164" fontId="9" fillId="0" borderId="0" xfId="44" applyNumberFormat="1" applyFont="1" applyFill="1" applyAlignment="1">
      <alignment/>
    </xf>
    <xf numFmtId="38" fontId="9" fillId="0" borderId="0" xfId="44" applyNumberFormat="1" applyFont="1" applyFill="1" applyAlignment="1">
      <alignment horizontal="right"/>
    </xf>
    <xf numFmtId="7" fontId="12" fillId="0" borderId="0" xfId="59" applyNumberFormat="1" applyFont="1" applyFill="1" applyAlignment="1">
      <alignment horizontal="center"/>
      <protection/>
    </xf>
    <xf numFmtId="164" fontId="9" fillId="0" borderId="14" xfId="44" applyNumberFormat="1" applyFont="1" applyFill="1" applyBorder="1" applyAlignment="1">
      <alignment/>
    </xf>
    <xf numFmtId="43" fontId="12" fillId="0" borderId="14" xfId="44" applyNumberFormat="1" applyFont="1" applyBorder="1" applyAlignment="1">
      <alignment horizontal="right"/>
    </xf>
    <xf numFmtId="164" fontId="12" fillId="0" borderId="15" xfId="44" applyNumberFormat="1" applyFont="1" applyBorder="1" applyAlignment="1">
      <alignment/>
    </xf>
    <xf numFmtId="43" fontId="12" fillId="0" borderId="0" xfId="44" applyNumberFormat="1" applyFont="1" applyFill="1" applyAlignment="1">
      <alignment horizontal="right"/>
    </xf>
    <xf numFmtId="43" fontId="9" fillId="0" borderId="0" xfId="44" applyFont="1" applyAlignment="1">
      <alignment/>
    </xf>
    <xf numFmtId="43" fontId="9" fillId="0" borderId="0" xfId="44" applyFont="1" applyFill="1" applyAlignment="1">
      <alignment horizontal="right"/>
    </xf>
    <xf numFmtId="164" fontId="9" fillId="0" borderId="0" xfId="44" applyNumberFormat="1" applyFont="1" applyFill="1" applyBorder="1" applyAlignment="1">
      <alignment horizontal="right"/>
    </xf>
    <xf numFmtId="164" fontId="12" fillId="0" borderId="15" xfId="44" applyNumberFormat="1" applyFont="1" applyBorder="1" applyAlignment="1">
      <alignment horizontal="right"/>
    </xf>
    <xf numFmtId="43" fontId="29" fillId="0" borderId="0" xfId="44" applyNumberFormat="1" applyFont="1" applyFill="1" applyAlignment="1">
      <alignment horizontal="right"/>
    </xf>
    <xf numFmtId="164" fontId="9" fillId="0" borderId="14" xfId="44" applyNumberFormat="1" applyFont="1" applyFill="1" applyBorder="1" applyAlignment="1">
      <alignment horizontal="right"/>
    </xf>
    <xf numFmtId="7" fontId="30" fillId="0" borderId="0" xfId="59" applyNumberFormat="1" applyFont="1" applyFill="1">
      <alignment/>
      <protection/>
    </xf>
    <xf numFmtId="38" fontId="30" fillId="0" borderId="0" xfId="59" applyNumberFormat="1" applyFont="1">
      <alignment/>
      <protection/>
    </xf>
    <xf numFmtId="164" fontId="9" fillId="0" borderId="0" xfId="44" applyNumberFormat="1" applyFont="1" applyFill="1" applyAlignment="1">
      <alignment horizontal="right"/>
    </xf>
    <xf numFmtId="7" fontId="9" fillId="0" borderId="0" xfId="59" applyNumberFormat="1" applyFont="1" applyFill="1" applyBorder="1" applyAlignment="1">
      <alignment horizontal="left"/>
      <protection/>
    </xf>
    <xf numFmtId="38" fontId="9" fillId="0" borderId="0" xfId="44" applyNumberFormat="1" applyFont="1" applyFill="1" applyBorder="1" applyAlignment="1">
      <alignment horizontal="right"/>
    </xf>
    <xf numFmtId="6" fontId="12" fillId="0" borderId="15" xfId="44" applyNumberFormat="1" applyFont="1" applyFill="1" applyBorder="1" applyAlignment="1">
      <alignment horizontal="right"/>
    </xf>
    <xf numFmtId="43" fontId="12" fillId="0" borderId="15" xfId="44" applyNumberFormat="1" applyFont="1" applyBorder="1" applyAlignment="1">
      <alignment horizontal="right"/>
    </xf>
    <xf numFmtId="43" fontId="21" fillId="0" borderId="0" xfId="44" applyFont="1" applyAlignment="1">
      <alignment/>
    </xf>
    <xf numFmtId="6" fontId="12" fillId="0" borderId="15" xfId="44" applyNumberFormat="1" applyFont="1" applyBorder="1" applyAlignment="1">
      <alignment/>
    </xf>
    <xf numFmtId="43" fontId="12" fillId="0" borderId="0" xfId="44" applyFont="1" applyFill="1" applyBorder="1" applyAlignment="1">
      <alignment horizontal="right"/>
    </xf>
    <xf numFmtId="38" fontId="17" fillId="0" borderId="0" xfId="59" applyNumberFormat="1" applyFont="1">
      <alignment/>
      <protection/>
    </xf>
    <xf numFmtId="0" fontId="17" fillId="0" borderId="0" xfId="60" applyFont="1">
      <alignment/>
      <protection/>
    </xf>
    <xf numFmtId="0" fontId="31" fillId="0" borderId="0" xfId="60" applyFont="1" applyAlignment="1">
      <alignment horizontal="right"/>
      <protection/>
    </xf>
    <xf numFmtId="0" fontId="17" fillId="0" borderId="0" xfId="60" applyFont="1" applyAlignment="1">
      <alignment horizontal="center"/>
      <protection/>
    </xf>
    <xf numFmtId="38" fontId="17" fillId="0" borderId="0" xfId="60" applyNumberFormat="1" applyFont="1">
      <alignment/>
      <protection/>
    </xf>
    <xf numFmtId="0" fontId="31" fillId="0" borderId="0" xfId="60" applyFont="1" applyBorder="1" applyAlignment="1">
      <alignment horizontal="right"/>
      <protection/>
    </xf>
    <xf numFmtId="0" fontId="31" fillId="0" borderId="0" xfId="60" applyFont="1" applyAlignment="1">
      <alignment horizontal="center"/>
      <protection/>
    </xf>
    <xf numFmtId="5" fontId="32" fillId="0" borderId="0" xfId="60" applyNumberFormat="1" applyFont="1" applyAlignment="1">
      <alignment horizontal="right"/>
      <protection/>
    </xf>
    <xf numFmtId="5" fontId="17" fillId="0" borderId="0" xfId="60" applyNumberFormat="1" applyFont="1" applyFill="1" applyAlignment="1">
      <alignment horizontal="center"/>
      <protection/>
    </xf>
    <xf numFmtId="5" fontId="17" fillId="0" borderId="0" xfId="60" applyNumberFormat="1" applyFont="1" applyAlignment="1">
      <alignment horizontal="center"/>
      <protection/>
    </xf>
    <xf numFmtId="0" fontId="21" fillId="0" borderId="0" xfId="60" applyFont="1">
      <alignment/>
      <protection/>
    </xf>
    <xf numFmtId="38" fontId="21" fillId="0" borderId="0" xfId="60" applyNumberFormat="1" applyFont="1">
      <alignment/>
      <protection/>
    </xf>
    <xf numFmtId="0" fontId="32" fillId="0" borderId="0" xfId="59" applyFont="1" applyAlignment="1">
      <alignment horizontal="right"/>
      <protection/>
    </xf>
    <xf numFmtId="5" fontId="17" fillId="0" borderId="0" xfId="59" applyNumberFormat="1" applyFont="1" applyBorder="1">
      <alignment/>
      <protection/>
    </xf>
    <xf numFmtId="5" fontId="17" fillId="0" borderId="0" xfId="59" applyNumberFormat="1" applyFont="1" applyBorder="1" applyAlignment="1">
      <alignment horizontal="center"/>
      <protection/>
    </xf>
    <xf numFmtId="0" fontId="17" fillId="0" borderId="0" xfId="59" applyFont="1">
      <alignment/>
      <protection/>
    </xf>
    <xf numFmtId="43" fontId="33" fillId="0" borderId="0" xfId="59" applyNumberFormat="1" applyFont="1" applyBorder="1">
      <alignment/>
      <protection/>
    </xf>
    <xf numFmtId="167" fontId="6" fillId="0" borderId="0" xfId="44" applyNumberFormat="1" applyFont="1" applyAlignment="1">
      <alignment horizontal="left"/>
    </xf>
    <xf numFmtId="167" fontId="21" fillId="0" borderId="0" xfId="44" applyNumberFormat="1" applyFont="1" applyAlignment="1">
      <alignment horizontal="centerContinuous"/>
    </xf>
    <xf numFmtId="43" fontId="21" fillId="0" borderId="0" xfId="59" applyNumberFormat="1" applyFont="1" applyBorder="1">
      <alignment/>
      <protection/>
    </xf>
    <xf numFmtId="43" fontId="6" fillId="0" borderId="0" xfId="59" applyNumberFormat="1" applyFont="1" applyBorder="1">
      <alignment/>
      <protection/>
    </xf>
    <xf numFmtId="167" fontId="12" fillId="0" borderId="0" xfId="44" applyNumberFormat="1" applyFont="1" applyFill="1" applyAlignment="1">
      <alignment horizontal="centerContinuous"/>
    </xf>
    <xf numFmtId="43" fontId="22" fillId="0" borderId="0" xfId="59" applyNumberFormat="1" applyFont="1" applyBorder="1">
      <alignment/>
      <protection/>
    </xf>
    <xf numFmtId="43" fontId="12" fillId="0" borderId="0" xfId="59" applyNumberFormat="1" applyFont="1" applyBorder="1" applyAlignment="1">
      <alignment horizontal="left"/>
      <protection/>
    </xf>
    <xf numFmtId="167" fontId="12" fillId="0" borderId="0" xfId="44" applyNumberFormat="1" applyFont="1" applyAlignment="1">
      <alignment horizontal="left"/>
    </xf>
    <xf numFmtId="167" fontId="9" fillId="0" borderId="0" xfId="44" applyNumberFormat="1" applyFont="1" applyAlignment="1">
      <alignment/>
    </xf>
    <xf numFmtId="167" fontId="9" fillId="0" borderId="0" xfId="44" applyNumberFormat="1" applyFont="1" applyFill="1" applyAlignment="1">
      <alignment/>
    </xf>
    <xf numFmtId="167" fontId="9" fillId="0" borderId="0" xfId="44" applyNumberFormat="1" applyFont="1" applyAlignment="1">
      <alignment horizontal="left"/>
    </xf>
    <xf numFmtId="167" fontId="12" fillId="0" borderId="0" xfId="44" applyNumberFormat="1" applyFont="1" applyAlignment="1">
      <alignment horizontal="center"/>
    </xf>
    <xf numFmtId="43" fontId="12" fillId="0" borderId="0" xfId="44" applyNumberFormat="1" applyFont="1" applyFill="1" applyAlignment="1">
      <alignment/>
    </xf>
    <xf numFmtId="43" fontId="12" fillId="0" borderId="0" xfId="44" applyNumberFormat="1" applyFont="1" applyAlignment="1">
      <alignment/>
    </xf>
    <xf numFmtId="43" fontId="9" fillId="0" borderId="0" xfId="44" applyFont="1" applyAlignment="1">
      <alignment/>
    </xf>
    <xf numFmtId="43" fontId="12" fillId="0" borderId="0" xfId="44" applyNumberFormat="1" applyFont="1" applyBorder="1" applyAlignment="1">
      <alignment/>
    </xf>
    <xf numFmtId="43" fontId="9" fillId="0" borderId="0" xfId="44" applyFont="1" applyBorder="1" applyAlignment="1">
      <alignment/>
    </xf>
    <xf numFmtId="167" fontId="9" fillId="0" borderId="0" xfId="44" applyNumberFormat="1" applyFont="1" applyAlignment="1">
      <alignment/>
    </xf>
    <xf numFmtId="43" fontId="29" fillId="0" borderId="0" xfId="44" applyNumberFormat="1" applyFont="1" applyFill="1" applyAlignment="1">
      <alignment/>
    </xf>
    <xf numFmtId="43" fontId="30" fillId="0" borderId="0" xfId="44" applyFont="1" applyFill="1" applyAlignment="1">
      <alignment/>
    </xf>
    <xf numFmtId="43" fontId="30" fillId="0" borderId="0" xfId="59" applyNumberFormat="1" applyFont="1" applyBorder="1">
      <alignment/>
      <protection/>
    </xf>
    <xf numFmtId="38" fontId="9" fillId="0" borderId="0" xfId="44" applyNumberFormat="1" applyFont="1" applyFill="1" applyAlignment="1">
      <alignment/>
    </xf>
    <xf numFmtId="167" fontId="9" fillId="0" borderId="0" xfId="44" applyNumberFormat="1" applyFont="1" applyBorder="1" applyAlignment="1">
      <alignment/>
    </xf>
    <xf numFmtId="5" fontId="17" fillId="0" borderId="0" xfId="44" applyNumberFormat="1" applyFont="1" applyBorder="1" applyAlignment="1">
      <alignment/>
    </xf>
    <xf numFmtId="167" fontId="17" fillId="0" borderId="0" xfId="44" applyNumberFormat="1" applyFont="1" applyAlignment="1">
      <alignment horizontal="left"/>
    </xf>
    <xf numFmtId="167" fontId="17" fillId="0" borderId="0" xfId="44" applyNumberFormat="1" applyFont="1" applyAlignment="1">
      <alignment/>
    </xf>
    <xf numFmtId="167" fontId="17" fillId="0" borderId="0" xfId="44" applyNumberFormat="1" applyFont="1" applyBorder="1" applyAlignment="1">
      <alignment/>
    </xf>
    <xf numFmtId="43" fontId="17" fillId="0" borderId="0" xfId="59" applyNumberFormat="1" applyFont="1" applyBorder="1">
      <alignment/>
      <protection/>
    </xf>
    <xf numFmtId="167" fontId="21" fillId="0" borderId="0" xfId="44" applyNumberFormat="1" applyFont="1" applyAlignment="1">
      <alignment/>
    </xf>
    <xf numFmtId="164" fontId="9" fillId="0" borderId="0" xfId="44" applyNumberFormat="1" applyFont="1" applyAlignment="1">
      <alignment/>
    </xf>
    <xf numFmtId="0" fontId="19" fillId="0" borderId="0" xfId="59" applyFont="1" applyBorder="1" applyAlignment="1">
      <alignment horizontal="centerContinuous"/>
      <protection/>
    </xf>
    <xf numFmtId="43" fontId="19" fillId="0" borderId="0" xfId="44" applyFont="1" applyFill="1" applyAlignment="1">
      <alignment horizontal="centerContinuous"/>
    </xf>
    <xf numFmtId="43" fontId="19" fillId="0" borderId="0" xfId="44" applyFont="1" applyBorder="1" applyAlignment="1">
      <alignment horizontal="centerContinuous"/>
    </xf>
    <xf numFmtId="43" fontId="27" fillId="0" borderId="0" xfId="44" applyFont="1" applyBorder="1" applyAlignment="1">
      <alignment horizontal="centerContinuous"/>
    </xf>
    <xf numFmtId="43" fontId="27" fillId="0" borderId="0" xfId="44" applyFont="1" applyBorder="1" applyAlignment="1">
      <alignment/>
    </xf>
    <xf numFmtId="0" fontId="27" fillId="0" borderId="0" xfId="59" applyFont="1" applyBorder="1">
      <alignment/>
      <protection/>
    </xf>
    <xf numFmtId="43" fontId="5" fillId="0" borderId="0" xfId="44" applyFont="1" applyFill="1" applyAlignment="1">
      <alignment horizontal="centerContinuous"/>
    </xf>
    <xf numFmtId="43" fontId="9"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21" fillId="0" borderId="0" xfId="44" applyFont="1" applyBorder="1" applyAlignment="1">
      <alignment horizontal="centerContinuous"/>
    </xf>
    <xf numFmtId="0" fontId="9" fillId="0" borderId="0" xfId="59" applyFont="1" applyBorder="1" applyAlignment="1">
      <alignment horizontal="centerContinuous"/>
      <protection/>
    </xf>
    <xf numFmtId="0" fontId="12" fillId="0" borderId="0" xfId="59" applyFont="1" applyBorder="1" applyAlignment="1">
      <alignment horizontal="center" wrapText="1"/>
      <protection/>
    </xf>
    <xf numFmtId="43" fontId="9" fillId="0" borderId="0" xfId="44" applyFont="1" applyFill="1" applyAlignment="1">
      <alignment/>
    </xf>
    <xf numFmtId="43" fontId="9" fillId="0" borderId="0" xfId="44" applyFont="1" applyBorder="1" applyAlignment="1">
      <alignment horizontal="left" wrapText="1"/>
    </xf>
    <xf numFmtId="0" fontId="9" fillId="0" borderId="0" xfId="59" applyFont="1" applyBorder="1" applyAlignment="1">
      <alignment horizontal="right"/>
      <protection/>
    </xf>
    <xf numFmtId="41" fontId="9" fillId="0" borderId="0" xfId="44" applyNumberFormat="1" applyFont="1" applyBorder="1" applyAlignment="1">
      <alignment horizontal="right"/>
    </xf>
    <xf numFmtId="38" fontId="9" fillId="0" borderId="0" xfId="59" applyNumberFormat="1" applyFont="1" applyBorder="1" applyAlignment="1">
      <alignment horizontal="right"/>
      <protection/>
    </xf>
    <xf numFmtId="38" fontId="12" fillId="0" borderId="0" xfId="59" applyNumberFormat="1" applyFont="1" applyBorder="1">
      <alignment/>
      <protection/>
    </xf>
    <xf numFmtId="38" fontId="9" fillId="0" borderId="14" xfId="44" applyNumberFormat="1" applyFont="1" applyFill="1" applyBorder="1" applyAlignment="1">
      <alignment horizontal="right"/>
    </xf>
    <xf numFmtId="164" fontId="12" fillId="0" borderId="14" xfId="44" applyNumberFormat="1" applyFont="1" applyBorder="1" applyAlignment="1">
      <alignment horizontal="right"/>
    </xf>
    <xf numFmtId="38" fontId="12" fillId="0" borderId="15" xfId="44" applyNumberFormat="1" applyFont="1" applyBorder="1" applyAlignment="1">
      <alignment horizontal="right"/>
    </xf>
    <xf numFmtId="38" fontId="12" fillId="0" borderId="0" xfId="59" applyNumberFormat="1" applyFont="1" applyBorder="1" applyAlignment="1">
      <alignment horizontal="center" wrapText="1"/>
      <protection/>
    </xf>
    <xf numFmtId="43" fontId="29" fillId="0" borderId="0" xfId="44" applyFont="1" applyBorder="1" applyAlignment="1">
      <alignment horizontal="right"/>
    </xf>
    <xf numFmtId="43" fontId="30" fillId="0" borderId="0" xfId="44" applyFont="1" applyFill="1" applyAlignment="1">
      <alignment horizontal="right"/>
    </xf>
    <xf numFmtId="43" fontId="26" fillId="0" borderId="0" xfId="44" applyFont="1" applyBorder="1" applyAlignment="1">
      <alignment horizontal="right"/>
    </xf>
    <xf numFmtId="38" fontId="30" fillId="0" borderId="0" xfId="59" applyNumberFormat="1" applyFont="1" applyBorder="1">
      <alignment/>
      <protection/>
    </xf>
    <xf numFmtId="43" fontId="30" fillId="0" borderId="0" xfId="44" applyFont="1" applyBorder="1" applyAlignment="1">
      <alignment horizontal="right"/>
    </xf>
    <xf numFmtId="38" fontId="30" fillId="0" borderId="0" xfId="59" applyNumberFormat="1" applyFont="1" applyBorder="1" applyAlignment="1">
      <alignment horizontal="right"/>
      <protection/>
    </xf>
    <xf numFmtId="43" fontId="12" fillId="0" borderId="14" xfId="44" applyNumberFormat="1" applyFont="1" applyFill="1" applyBorder="1" applyAlignment="1">
      <alignment horizontal="right"/>
    </xf>
    <xf numFmtId="164" fontId="12" fillId="0" borderId="0" xfId="44" applyNumberFormat="1" applyFont="1" applyFill="1" applyAlignment="1">
      <alignment horizontal="right"/>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7" fontId="6" fillId="0" borderId="0" xfId="59" applyNumberFormat="1" applyFont="1" applyBorder="1" applyAlignment="1">
      <alignment horizontal="center"/>
      <protection/>
    </xf>
    <xf numFmtId="7" fontId="6" fillId="0" borderId="0" xfId="59" applyNumberFormat="1" applyFont="1" applyBorder="1" applyAlignment="1" quotePrefix="1">
      <alignment horizontal="center"/>
      <protection/>
    </xf>
    <xf numFmtId="43" fontId="19"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1"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7" fillId="0" borderId="0" xfId="59" applyNumberFormat="1" applyFont="1" applyAlignment="1">
      <alignment horizontal="left" vertical="center" wrapText="1"/>
      <protection/>
    </xf>
    <xf numFmtId="0" fontId="17" fillId="0" borderId="0" xfId="59" applyNumberFormat="1" applyFont="1" applyAlignment="1">
      <alignment horizontal="center" vertical="center" wrapText="1"/>
      <protection/>
    </xf>
    <xf numFmtId="0" fontId="17" fillId="0" borderId="0" xfId="59" applyFont="1" applyAlignment="1">
      <alignment horizontal="left" vertical="center" wrapText="1"/>
      <protection/>
    </xf>
    <xf numFmtId="0" fontId="31" fillId="0" borderId="0" xfId="60" applyFont="1" applyAlignment="1">
      <alignment horizontal="center" vertical="center" wrapText="1"/>
      <protection/>
    </xf>
    <xf numFmtId="167" fontId="19"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Q19%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Q19 Trial Balance"/>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8657539</v>
          </cell>
        </row>
        <row r="27">
          <cell r="J27">
            <v>1241801</v>
          </cell>
        </row>
        <row r="31">
          <cell r="J31">
            <v>1209503</v>
          </cell>
        </row>
        <row r="35">
          <cell r="J35">
            <v>88375</v>
          </cell>
        </row>
        <row r="42">
          <cell r="J42">
            <v>106392</v>
          </cell>
        </row>
        <row r="53">
          <cell r="J53">
            <v>17332</v>
          </cell>
        </row>
        <row r="64">
          <cell r="J64">
            <v>124</v>
          </cell>
        </row>
        <row r="68">
          <cell r="I68">
            <v>-159421</v>
          </cell>
        </row>
        <row r="69">
          <cell r="I69">
            <v>-57259</v>
          </cell>
        </row>
        <row r="70">
          <cell r="I70">
            <v>-402</v>
          </cell>
        </row>
        <row r="72">
          <cell r="I72">
            <v>-2455040</v>
          </cell>
        </row>
        <row r="73">
          <cell r="I73">
            <v>-958520</v>
          </cell>
        </row>
        <row r="74">
          <cell r="I74">
            <v>-7972</v>
          </cell>
        </row>
        <row r="126">
          <cell r="J126">
            <v>-112579</v>
          </cell>
        </row>
        <row r="130">
          <cell r="J130">
            <v>-350</v>
          </cell>
        </row>
        <row r="134">
          <cell r="J134">
            <v>-10015</v>
          </cell>
        </row>
        <row r="143">
          <cell r="J143">
            <v>-139334</v>
          </cell>
        </row>
        <row r="167">
          <cell r="J167">
            <v>-95316</v>
          </cell>
        </row>
        <row r="169">
          <cell r="I169">
            <v>-655301</v>
          </cell>
        </row>
        <row r="173">
          <cell r="J173">
            <v>-971566</v>
          </cell>
        </row>
        <row r="176">
          <cell r="J176">
            <v>-270185</v>
          </cell>
        </row>
        <row r="183">
          <cell r="J183">
            <v>-75467</v>
          </cell>
        </row>
        <row r="190">
          <cell r="H190">
            <v>-10660</v>
          </cell>
        </row>
        <row r="194">
          <cell r="G194">
            <v>-40092</v>
          </cell>
        </row>
        <row r="207">
          <cell r="G207">
            <v>0</v>
          </cell>
          <cell r="I207">
            <v>19</v>
          </cell>
        </row>
        <row r="208">
          <cell r="G208">
            <v>0</v>
          </cell>
          <cell r="I208">
            <v>1</v>
          </cell>
        </row>
        <row r="210">
          <cell r="G210">
            <v>6174</v>
          </cell>
          <cell r="I210">
            <v>58600</v>
          </cell>
        </row>
        <row r="211">
          <cell r="G211">
            <v>2068</v>
          </cell>
          <cell r="I211">
            <v>25459</v>
          </cell>
        </row>
        <row r="212">
          <cell r="G212">
            <v>20</v>
          </cell>
          <cell r="I212">
            <v>478</v>
          </cell>
        </row>
        <row r="214">
          <cell r="G214">
            <v>-1319379</v>
          </cell>
          <cell r="I214">
            <v>-3898890</v>
          </cell>
        </row>
        <row r="215">
          <cell r="G215">
            <v>-519789</v>
          </cell>
          <cell r="I215">
            <v>-1509792</v>
          </cell>
        </row>
        <row r="216">
          <cell r="G216">
            <v>-4097</v>
          </cell>
          <cell r="I216">
            <v>-12669</v>
          </cell>
        </row>
        <row r="252">
          <cell r="H252">
            <v>-65128</v>
          </cell>
          <cell r="J252">
            <v>-195785</v>
          </cell>
        </row>
        <row r="259">
          <cell r="H259">
            <v>-1310</v>
          </cell>
          <cell r="J259">
            <v>-16627</v>
          </cell>
        </row>
        <row r="261">
          <cell r="G261">
            <v>-500</v>
          </cell>
          <cell r="I261">
            <v>-2000</v>
          </cell>
        </row>
        <row r="262">
          <cell r="G262">
            <v>-3280</v>
          </cell>
          <cell r="I262">
            <v>-9537</v>
          </cell>
        </row>
        <row r="263">
          <cell r="H263">
            <v>-3780</v>
          </cell>
          <cell r="J263">
            <v>-11537</v>
          </cell>
        </row>
        <row r="276">
          <cell r="G276">
            <v>-561</v>
          </cell>
          <cell r="I276">
            <v>-899</v>
          </cell>
        </row>
        <row r="277">
          <cell r="G277">
            <v>0</v>
          </cell>
          <cell r="I277">
            <v>-84</v>
          </cell>
        </row>
        <row r="279">
          <cell r="H279">
            <v>-561</v>
          </cell>
          <cell r="J279">
            <v>-983</v>
          </cell>
        </row>
        <row r="360">
          <cell r="H360">
            <v>0</v>
          </cell>
          <cell r="J360">
            <v>-2</v>
          </cell>
        </row>
        <row r="364">
          <cell r="H364">
            <v>-764</v>
          </cell>
          <cell r="J364">
            <v>-7664</v>
          </cell>
        </row>
        <row r="368">
          <cell r="H368">
            <v>147836</v>
          </cell>
          <cell r="J368">
            <v>442125</v>
          </cell>
        </row>
        <row r="370">
          <cell r="H370">
            <v>147072</v>
          </cell>
          <cell r="J370">
            <v>434459</v>
          </cell>
        </row>
        <row r="373">
          <cell r="H373">
            <v>6701</v>
          </cell>
          <cell r="J373">
            <v>31527</v>
          </cell>
        </row>
        <row r="375">
          <cell r="H375">
            <v>4195</v>
          </cell>
          <cell r="J375">
            <v>12195</v>
          </cell>
        </row>
        <row r="379">
          <cell r="H379">
            <v>9406</v>
          </cell>
          <cell r="J379">
            <v>33828</v>
          </cell>
        </row>
        <row r="381">
          <cell r="H381">
            <v>20302</v>
          </cell>
          <cell r="J381">
            <v>77550</v>
          </cell>
        </row>
        <row r="599">
          <cell r="H599">
            <v>745959</v>
          </cell>
          <cell r="J599">
            <v>2282790</v>
          </cell>
        </row>
      </sheetData>
      <sheetData sheetId="13">
        <row r="9">
          <cell r="B9">
            <v>127610</v>
          </cell>
          <cell r="C9">
            <v>257018</v>
          </cell>
          <cell r="D9">
            <v>0</v>
          </cell>
        </row>
        <row r="10">
          <cell r="B10">
            <v>37500</v>
          </cell>
          <cell r="C10">
            <v>128500</v>
          </cell>
          <cell r="D10">
            <v>39100</v>
          </cell>
        </row>
        <row r="11">
          <cell r="B11">
            <v>0</v>
          </cell>
          <cell r="C11">
            <v>0</v>
          </cell>
          <cell r="D11">
            <v>0</v>
          </cell>
        </row>
        <row r="16">
          <cell r="B16">
            <v>267540</v>
          </cell>
          <cell r="C16">
            <v>25846</v>
          </cell>
          <cell r="D16">
            <v>0</v>
          </cell>
        </row>
        <row r="17">
          <cell r="B17">
            <v>78621</v>
          </cell>
          <cell r="C17">
            <v>12922</v>
          </cell>
          <cell r="D17">
            <v>0</v>
          </cell>
        </row>
        <row r="18">
          <cell r="B18">
            <v>0</v>
          </cell>
          <cell r="C18">
            <v>0</v>
          </cell>
          <cell r="D18">
            <v>0</v>
          </cell>
        </row>
      </sheetData>
      <sheetData sheetId="14">
        <row r="12">
          <cell r="E12">
            <v>181313</v>
          </cell>
        </row>
        <row r="19">
          <cell r="E19">
            <v>103332.16</v>
          </cell>
        </row>
        <row r="22">
          <cell r="B22">
            <v>93626.72</v>
          </cell>
          <cell r="C22">
            <v>79327</v>
          </cell>
          <cell r="D22">
            <v>0</v>
          </cell>
        </row>
        <row r="23">
          <cell r="B23">
            <v>27513.440000000002</v>
          </cell>
          <cell r="C23">
            <v>39661</v>
          </cell>
          <cell r="D23">
            <v>44517</v>
          </cell>
        </row>
        <row r="24">
          <cell r="B24">
            <v>0</v>
          </cell>
          <cell r="C24">
            <v>0</v>
          </cell>
          <cell r="D24">
            <v>0</v>
          </cell>
        </row>
      </sheetData>
      <sheetData sheetId="15">
        <row r="9">
          <cell r="E9">
            <v>-2646</v>
          </cell>
          <cell r="K9">
            <v>2731</v>
          </cell>
        </row>
        <row r="10">
          <cell r="E10">
            <v>8258</v>
          </cell>
          <cell r="K10">
            <v>16053</v>
          </cell>
        </row>
        <row r="11">
          <cell r="E11">
            <v>0</v>
          </cell>
          <cell r="K11">
            <v>0</v>
          </cell>
        </row>
        <row r="12">
          <cell r="C12">
            <v>17759</v>
          </cell>
          <cell r="I12">
            <v>1025</v>
          </cell>
        </row>
        <row r="15">
          <cell r="E15">
            <v>385467</v>
          </cell>
          <cell r="K15">
            <v>91044</v>
          </cell>
        </row>
        <row r="16">
          <cell r="E16">
            <v>59680</v>
          </cell>
          <cell r="K16">
            <v>35614</v>
          </cell>
        </row>
        <row r="17">
          <cell r="E17">
            <v>0</v>
          </cell>
          <cell r="K17">
            <v>0</v>
          </cell>
        </row>
        <row r="18">
          <cell r="C18">
            <v>45395</v>
          </cell>
          <cell r="I18">
            <v>81263</v>
          </cell>
        </row>
        <row r="21">
          <cell r="E21">
            <v>105005</v>
          </cell>
          <cell r="K21">
            <v>21248</v>
          </cell>
        </row>
        <row r="22">
          <cell r="E22">
            <v>42395</v>
          </cell>
          <cell r="K22">
            <v>23606</v>
          </cell>
        </row>
        <row r="23">
          <cell r="E23">
            <v>0</v>
          </cell>
          <cell r="K23">
            <v>0</v>
          </cell>
        </row>
        <row r="24">
          <cell r="C24">
            <v>17946</v>
          </cell>
          <cell r="I24">
            <v>26908</v>
          </cell>
        </row>
        <row r="30">
          <cell r="C30">
            <v>81100</v>
          </cell>
          <cell r="E30">
            <v>598159</v>
          </cell>
          <cell r="I30">
            <v>109196</v>
          </cell>
        </row>
      </sheetData>
      <sheetData sheetId="16">
        <row r="9">
          <cell r="E9">
            <v>454012</v>
          </cell>
          <cell r="K9">
            <v>87071</v>
          </cell>
        </row>
        <row r="10">
          <cell r="E10">
            <v>14955</v>
          </cell>
          <cell r="K10">
            <v>52532</v>
          </cell>
        </row>
        <row r="11">
          <cell r="E11">
            <v>0</v>
          </cell>
          <cell r="K11">
            <v>0</v>
          </cell>
        </row>
        <row r="12">
          <cell r="C12">
            <v>89232</v>
          </cell>
          <cell r="I12">
            <v>50371</v>
          </cell>
        </row>
        <row r="15">
          <cell r="E15">
            <v>1632387</v>
          </cell>
          <cell r="K15">
            <v>288895</v>
          </cell>
        </row>
        <row r="16">
          <cell r="E16">
            <v>338026</v>
          </cell>
          <cell r="K16">
            <v>133159</v>
          </cell>
        </row>
        <row r="17">
          <cell r="E17">
            <v>0</v>
          </cell>
          <cell r="K17">
            <v>0</v>
          </cell>
        </row>
        <row r="18">
          <cell r="C18">
            <v>179715</v>
          </cell>
          <cell r="I18">
            <v>242339</v>
          </cell>
        </row>
        <row r="21">
          <cell r="E21">
            <v>280923</v>
          </cell>
          <cell r="K21">
            <v>43988</v>
          </cell>
        </row>
        <row r="22">
          <cell r="E22">
            <v>90785</v>
          </cell>
          <cell r="K22">
            <v>40415</v>
          </cell>
        </row>
        <row r="23">
          <cell r="E23">
            <v>0</v>
          </cell>
          <cell r="K23">
            <v>0</v>
          </cell>
        </row>
        <row r="24">
          <cell r="C24">
            <v>34368</v>
          </cell>
          <cell r="I24">
            <v>50035</v>
          </cell>
        </row>
        <row r="30">
          <cell r="C30">
            <v>303315</v>
          </cell>
          <cell r="E30">
            <v>2811088</v>
          </cell>
          <cell r="I30">
            <v>342745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A1" sqref="A1:E1"/>
    </sheetView>
  </sheetViews>
  <sheetFormatPr defaultColWidth="15.7109375" defaultRowHeight="15" customHeight="1"/>
  <cols>
    <col min="1" max="1" width="52.57421875" style="7" customWidth="1"/>
    <col min="2" max="3" width="15.7109375" style="38" customWidth="1"/>
    <col min="4" max="4" width="17.28125" style="38" customWidth="1"/>
    <col min="5" max="5" width="20.57421875" style="38" bestFit="1" customWidth="1"/>
    <col min="6" max="6" width="16.8515625" style="7" bestFit="1" customWidth="1"/>
    <col min="7" max="16384" width="15.7109375" style="7" customWidth="1"/>
  </cols>
  <sheetData>
    <row r="1" spans="1:5" s="1" customFormat="1" ht="30" customHeight="1">
      <c r="A1" s="318" t="s">
        <v>0</v>
      </c>
      <c r="B1" s="318"/>
      <c r="C1" s="318"/>
      <c r="D1" s="318"/>
      <c r="E1" s="318"/>
    </row>
    <row r="2" spans="1:5" s="1" customFormat="1" ht="15" customHeight="1">
      <c r="A2" s="319"/>
      <c r="B2" s="319"/>
      <c r="C2" s="319"/>
      <c r="D2" s="319"/>
      <c r="E2" s="319"/>
    </row>
    <row r="3" spans="1:5" s="2" customFormat="1" ht="15" customHeight="1">
      <c r="A3" s="320" t="s">
        <v>1</v>
      </c>
      <c r="B3" s="320"/>
      <c r="C3" s="320"/>
      <c r="D3" s="320"/>
      <c r="E3" s="320"/>
    </row>
    <row r="4" spans="1:5" s="2" customFormat="1" ht="15" customHeight="1">
      <c r="A4" s="321" t="s">
        <v>2</v>
      </c>
      <c r="B4" s="321"/>
      <c r="C4" s="321"/>
      <c r="D4" s="321"/>
      <c r="E4" s="321"/>
    </row>
    <row r="5" spans="1:5" s="2" customFormat="1" ht="15" customHeight="1">
      <c r="A5" s="3"/>
      <c r="B5" s="4"/>
      <c r="C5" s="4"/>
      <c r="D5" s="4"/>
      <c r="E5" s="4"/>
    </row>
    <row r="6" spans="1:5" ht="45" customHeight="1">
      <c r="A6" s="5"/>
      <c r="B6" s="6" t="s">
        <v>3</v>
      </c>
      <c r="C6" s="6" t="s">
        <v>4</v>
      </c>
      <c r="D6" s="6" t="s">
        <v>5</v>
      </c>
      <c r="E6" s="7"/>
    </row>
    <row r="7" spans="1:5" ht="15" customHeight="1">
      <c r="A7" s="8" t="s">
        <v>6</v>
      </c>
      <c r="B7" s="9"/>
      <c r="C7" s="9"/>
      <c r="D7" s="9"/>
      <c r="E7" s="7"/>
    </row>
    <row r="8" spans="1:5" ht="15" customHeight="1">
      <c r="A8" s="10" t="s">
        <v>7</v>
      </c>
      <c r="B8" s="11">
        <f>'[1]3Q19 Trial Balance'!J27</f>
        <v>1241801</v>
      </c>
      <c r="C8" s="12">
        <v>0</v>
      </c>
      <c r="D8" s="11">
        <f>SUM(B8:C8)</f>
        <v>1241801</v>
      </c>
      <c r="E8" s="7"/>
    </row>
    <row r="9" spans="1:5" ht="15" customHeight="1">
      <c r="A9" s="10" t="s">
        <v>8</v>
      </c>
      <c r="B9" s="13">
        <f>'[1]3Q19 Trial Balance'!J31</f>
        <v>1209503</v>
      </c>
      <c r="C9" s="12">
        <v>0</v>
      </c>
      <c r="D9" s="13">
        <f>SUM(B9:C9)</f>
        <v>1209503</v>
      </c>
      <c r="E9" s="7"/>
    </row>
    <row r="10" spans="1:5" ht="15" customHeight="1">
      <c r="A10" s="10" t="s">
        <v>9</v>
      </c>
      <c r="B10" s="13">
        <f>'[1]3Q19 Trial Balance'!J22</f>
        <v>8657539</v>
      </c>
      <c r="C10" s="12">
        <v>0</v>
      </c>
      <c r="D10" s="13">
        <f>SUM(B10:C10)</f>
        <v>8657539</v>
      </c>
      <c r="E10" s="7"/>
    </row>
    <row r="11" spans="1:5" ht="15" customHeight="1">
      <c r="A11" s="10" t="s">
        <v>10</v>
      </c>
      <c r="B11" s="13">
        <v>58469</v>
      </c>
      <c r="C11" s="13">
        <f>B11</f>
        <v>58469</v>
      </c>
      <c r="D11" s="14">
        <v>0</v>
      </c>
      <c r="E11" s="7"/>
    </row>
    <row r="12" spans="1:5" ht="15" customHeight="1">
      <c r="A12" s="10" t="s">
        <v>11</v>
      </c>
      <c r="B12" s="15">
        <f>'Equity YTD-4'!B34</f>
        <v>88375</v>
      </c>
      <c r="C12" s="12">
        <v>0</v>
      </c>
      <c r="D12" s="13">
        <f>SUM(B12:C12)</f>
        <v>88375</v>
      </c>
      <c r="E12" s="7"/>
    </row>
    <row r="13" spans="1:5" ht="15" customHeight="1">
      <c r="A13" s="10" t="s">
        <v>12</v>
      </c>
      <c r="B13" s="15">
        <f>89197-23758</f>
        <v>65439</v>
      </c>
      <c r="C13" s="15">
        <f>B13</f>
        <v>65439</v>
      </c>
      <c r="D13" s="12">
        <f aca="true" t="shared" si="0" ref="D13:D18">B13-C13</f>
        <v>0</v>
      </c>
      <c r="E13" s="7"/>
    </row>
    <row r="14" spans="1:5" ht="15" customHeight="1">
      <c r="A14" s="10" t="s">
        <v>13</v>
      </c>
      <c r="B14" s="15">
        <f>14419-7417+'[1]3Q19 Trial Balance'!J53</f>
        <v>24334</v>
      </c>
      <c r="C14" s="15">
        <f>14419-7417</f>
        <v>7002</v>
      </c>
      <c r="D14" s="13">
        <f t="shared" si="0"/>
        <v>17332</v>
      </c>
      <c r="E14" s="16"/>
    </row>
    <row r="15" spans="1:5" ht="15" customHeight="1">
      <c r="A15" s="10" t="s">
        <v>14</v>
      </c>
      <c r="B15" s="15">
        <f>17949-3264</f>
        <v>14685</v>
      </c>
      <c r="C15" s="15">
        <f>B15</f>
        <v>14685</v>
      </c>
      <c r="D15" s="12">
        <f t="shared" si="0"/>
        <v>0</v>
      </c>
      <c r="E15" s="16"/>
    </row>
    <row r="16" spans="1:5" ht="15" customHeight="1">
      <c r="A16" s="10" t="s">
        <v>15</v>
      </c>
      <c r="B16" s="15">
        <f>'[1]3Q19 Trial Balance'!J42+6</f>
        <v>106398</v>
      </c>
      <c r="C16" s="15">
        <v>6</v>
      </c>
      <c r="D16" s="13">
        <f t="shared" si="0"/>
        <v>106392</v>
      </c>
      <c r="E16" s="7"/>
    </row>
    <row r="17" spans="1:5" ht="15" customHeight="1">
      <c r="A17" s="10" t="s">
        <v>16</v>
      </c>
      <c r="B17" s="15">
        <v>9492</v>
      </c>
      <c r="C17" s="15">
        <v>9492</v>
      </c>
      <c r="D17" s="17">
        <f t="shared" si="0"/>
        <v>0</v>
      </c>
      <c r="E17" s="7"/>
    </row>
    <row r="18" spans="1:5" ht="15" customHeight="1">
      <c r="A18" s="10" t="s">
        <v>17</v>
      </c>
      <c r="B18" s="15">
        <f>'[1]3Q19 Trial Balance'!J64</f>
        <v>124</v>
      </c>
      <c r="C18" s="18">
        <v>0</v>
      </c>
      <c r="D18" s="13">
        <f t="shared" si="0"/>
        <v>124</v>
      </c>
      <c r="E18" s="7"/>
    </row>
    <row r="19" spans="1:6" ht="15" customHeight="1">
      <c r="A19" s="19" t="s">
        <v>18</v>
      </c>
      <c r="B19" s="20">
        <f>SUM(B8:B18)</f>
        <v>11476159</v>
      </c>
      <c r="C19" s="20">
        <f>SUM(C8:C18)</f>
        <v>155093</v>
      </c>
      <c r="D19" s="20">
        <f>SUM(D8:D18)</f>
        <v>11321066</v>
      </c>
      <c r="E19" s="21"/>
      <c r="F19" s="22"/>
    </row>
    <row r="20" spans="1:5" ht="15" customHeight="1">
      <c r="A20" s="19"/>
      <c r="B20" s="23"/>
      <c r="C20" s="23"/>
      <c r="D20" s="21"/>
      <c r="E20" s="7"/>
    </row>
    <row r="21" spans="1:5" ht="15" customHeight="1">
      <c r="A21" s="24" t="s">
        <v>19</v>
      </c>
      <c r="B21" s="25"/>
      <c r="C21" s="25"/>
      <c r="D21" s="25"/>
      <c r="E21" s="7"/>
    </row>
    <row r="22" spans="1:5" ht="15" customHeight="1">
      <c r="A22" s="10" t="s">
        <v>20</v>
      </c>
      <c r="B22" s="25"/>
      <c r="C22" s="26">
        <f>-'[1]3Q19 Trial Balance'!I169</f>
        <v>655301</v>
      </c>
      <c r="D22" s="25"/>
      <c r="E22" s="7"/>
    </row>
    <row r="23" spans="1:5" ht="15" customHeight="1">
      <c r="A23" s="10" t="s">
        <v>21</v>
      </c>
      <c r="B23" s="25"/>
      <c r="C23" s="26">
        <f>-'[1]3Q19 Trial Balance'!J173</f>
        <v>971566</v>
      </c>
      <c r="D23" s="25"/>
      <c r="E23" s="7"/>
    </row>
    <row r="24" spans="1:5" ht="15" customHeight="1">
      <c r="A24" s="10" t="s">
        <v>22</v>
      </c>
      <c r="B24" s="25"/>
      <c r="C24" s="26">
        <f>-'[1]3Q19 Trial Balance'!J167</f>
        <v>95316</v>
      </c>
      <c r="D24" s="25"/>
      <c r="E24" s="7"/>
    </row>
    <row r="25" spans="1:5" ht="15" customHeight="1">
      <c r="A25" s="10" t="s">
        <v>23</v>
      </c>
      <c r="B25" s="25"/>
      <c r="C25" s="26">
        <f>-'[1]3Q19 Trial Balance'!J176</f>
        <v>270185</v>
      </c>
      <c r="D25" s="25"/>
      <c r="E25" s="7"/>
    </row>
    <row r="26" spans="1:5" ht="15" customHeight="1">
      <c r="A26" s="10" t="s">
        <v>24</v>
      </c>
      <c r="B26" s="25"/>
      <c r="C26" s="26">
        <f>-'[1]3Q19 Trial Balance'!J183-2</f>
        <v>75465</v>
      </c>
      <c r="D26" s="27"/>
      <c r="E26" s="7"/>
    </row>
    <row r="27" spans="1:9" ht="15" customHeight="1">
      <c r="A27" s="10" t="s">
        <v>25</v>
      </c>
      <c r="B27" s="25"/>
      <c r="C27" s="26">
        <f>-'[1]3Q19 Trial Balance'!J134</f>
        <v>10015</v>
      </c>
      <c r="D27" s="27"/>
      <c r="E27" s="7"/>
      <c r="I27" s="7" t="s">
        <v>26</v>
      </c>
    </row>
    <row r="28" spans="1:5" ht="15" customHeight="1">
      <c r="A28" s="10" t="s">
        <v>27</v>
      </c>
      <c r="B28" s="25"/>
      <c r="C28" s="28">
        <f>-'[1]3Q19 Trial Balance'!J130</f>
        <v>350</v>
      </c>
      <c r="D28" s="27"/>
      <c r="E28" s="7"/>
    </row>
    <row r="29" spans="1:5" ht="15" customHeight="1">
      <c r="A29" s="10"/>
      <c r="B29" s="29"/>
      <c r="C29" s="25"/>
      <c r="D29" s="27"/>
      <c r="E29" s="7"/>
    </row>
    <row r="30" spans="1:5" ht="15" customHeight="1">
      <c r="A30" s="19" t="s">
        <v>28</v>
      </c>
      <c r="B30" s="25"/>
      <c r="C30" s="25"/>
      <c r="D30" s="30">
        <f>SUM(C22:C29)</f>
        <v>2078198</v>
      </c>
      <c r="E30" s="7"/>
    </row>
    <row r="31" spans="1:5" ht="15" customHeight="1">
      <c r="A31" s="31"/>
      <c r="B31" s="25"/>
      <c r="C31" s="25"/>
      <c r="D31" s="25"/>
      <c r="E31" s="7"/>
    </row>
    <row r="32" spans="1:5" ht="15" customHeight="1">
      <c r="A32" s="24" t="s">
        <v>29</v>
      </c>
      <c r="B32" s="25"/>
      <c r="C32" s="25"/>
      <c r="D32" s="25"/>
      <c r="E32" s="7"/>
    </row>
    <row r="33" spans="1:5" ht="15" customHeight="1">
      <c r="A33" s="10" t="s">
        <v>30</v>
      </c>
      <c r="B33" s="25"/>
      <c r="C33" s="26">
        <f>'Equity YTD-4'!F42</f>
        <v>3638614</v>
      </c>
      <c r="D33" s="25"/>
      <c r="E33" s="7"/>
    </row>
    <row r="34" spans="1:6" ht="15" customHeight="1">
      <c r="A34" s="10" t="s">
        <v>31</v>
      </c>
      <c r="B34" s="25"/>
      <c r="C34" s="26">
        <f>'Losses Incurred YTD-10'!F18</f>
        <v>589728</v>
      </c>
      <c r="D34" s="27"/>
      <c r="E34" s="32"/>
      <c r="F34" s="33"/>
    </row>
    <row r="35" spans="1:6" ht="15" customHeight="1">
      <c r="A35" s="10" t="s">
        <v>32</v>
      </c>
      <c r="B35" s="25"/>
      <c r="C35" s="26">
        <f>'Losses Incurred YTD-10'!F24</f>
        <v>384929</v>
      </c>
      <c r="D35" s="27"/>
      <c r="E35" s="32"/>
      <c r="F35" s="33"/>
    </row>
    <row r="36" spans="1:6" ht="15" customHeight="1">
      <c r="A36" s="10" t="s">
        <v>33</v>
      </c>
      <c r="B36" s="25"/>
      <c r="C36" s="26">
        <f>'[1]Unpaid Loss Expense Reserves-14'!E12</f>
        <v>181313</v>
      </c>
      <c r="D36" s="27"/>
      <c r="E36" s="32"/>
      <c r="F36" s="33"/>
    </row>
    <row r="37" spans="1:7" ht="15" customHeight="1">
      <c r="A37" s="10" t="s">
        <v>34</v>
      </c>
      <c r="B37" s="23"/>
      <c r="C37" s="26">
        <f>'[1]Unpaid Loss Expense Reserves-14'!E19</f>
        <v>103332.16</v>
      </c>
      <c r="D37" s="27"/>
      <c r="E37" s="32"/>
      <c r="F37" s="32"/>
      <c r="G37" s="32"/>
    </row>
    <row r="38" spans="1:5" ht="15" customHeight="1">
      <c r="A38" s="10" t="s">
        <v>35</v>
      </c>
      <c r="B38" s="25"/>
      <c r="C38" s="26">
        <f>'Equity YTD-4'!F45</f>
        <v>139334</v>
      </c>
      <c r="D38" s="25"/>
      <c r="E38" s="7"/>
    </row>
    <row r="39" spans="1:5" ht="15" customHeight="1">
      <c r="A39" s="10" t="s">
        <v>36</v>
      </c>
      <c r="B39" s="25"/>
      <c r="C39" s="28">
        <f>'Equity YTD-4'!F46</f>
        <v>112579</v>
      </c>
      <c r="D39" s="25"/>
      <c r="E39" s="7"/>
    </row>
    <row r="40" spans="1:5" ht="15" customHeight="1">
      <c r="A40" s="10"/>
      <c r="B40" s="21"/>
      <c r="C40" s="25"/>
      <c r="D40" s="25"/>
      <c r="E40" s="7"/>
    </row>
    <row r="41" spans="1:5" ht="15" customHeight="1">
      <c r="A41" s="34" t="s">
        <v>37</v>
      </c>
      <c r="B41" s="25"/>
      <c r="C41" s="23"/>
      <c r="D41" s="30">
        <f>SUM(C33:C39)</f>
        <v>5149829.16</v>
      </c>
      <c r="E41" s="7"/>
    </row>
    <row r="42" spans="1:5" ht="15" customHeight="1">
      <c r="A42" s="34"/>
      <c r="B42" s="25"/>
      <c r="C42" s="23"/>
      <c r="D42" s="35"/>
      <c r="E42" s="7"/>
    </row>
    <row r="43" spans="1:5" ht="15" customHeight="1">
      <c r="A43" s="19" t="s">
        <v>38</v>
      </c>
      <c r="B43" s="25"/>
      <c r="C43" s="23"/>
      <c r="D43" s="36">
        <f>D30+D41</f>
        <v>7228027.16</v>
      </c>
      <c r="E43" s="7"/>
    </row>
    <row r="44" spans="1:5" ht="15" customHeight="1">
      <c r="A44" s="31"/>
      <c r="B44" s="25"/>
      <c r="C44" s="23"/>
      <c r="D44" s="25"/>
      <c r="E44" s="7"/>
    </row>
    <row r="45" spans="1:5" ht="15" customHeight="1">
      <c r="A45" s="24" t="s">
        <v>39</v>
      </c>
      <c r="B45" s="25"/>
      <c r="C45" s="23"/>
      <c r="D45" s="25"/>
      <c r="E45" s="7"/>
    </row>
    <row r="46" spans="1:7" ht="15" customHeight="1">
      <c r="A46" s="10" t="s">
        <v>40</v>
      </c>
      <c r="B46" s="25"/>
      <c r="C46" s="23"/>
      <c r="D46" s="37">
        <f>D19-D43</f>
        <v>4093038.84</v>
      </c>
      <c r="F46" s="38"/>
      <c r="G46" s="22"/>
    </row>
    <row r="47" spans="1:5" ht="15" customHeight="1">
      <c r="A47" s="31"/>
      <c r="B47" s="23"/>
      <c r="C47" s="23"/>
      <c r="D47" s="25"/>
      <c r="E47" s="7"/>
    </row>
    <row r="48" spans="1:6" ht="15" customHeight="1" thickBot="1">
      <c r="A48" s="34" t="s">
        <v>41</v>
      </c>
      <c r="B48" s="25"/>
      <c r="C48" s="25"/>
      <c r="D48" s="39">
        <f>D43+D46</f>
        <v>11321066</v>
      </c>
      <c r="E48" s="16"/>
      <c r="F48" s="22"/>
    </row>
    <row r="49" spans="1:5" ht="15" customHeight="1" thickTop="1">
      <c r="A49" s="40"/>
      <c r="B49" s="41"/>
      <c r="C49" s="41"/>
      <c r="D49" s="41"/>
      <c r="E49" s="22"/>
    </row>
    <row r="50" spans="4:5" ht="15" customHeight="1">
      <c r="D50" s="41"/>
      <c r="E50" s="7"/>
    </row>
    <row r="51" spans="4:5" ht="15" customHeight="1">
      <c r="D51" s="41"/>
      <c r="E51" s="7"/>
    </row>
    <row r="52" spans="4:5" ht="15" customHeight="1">
      <c r="D52" s="41"/>
      <c r="E52" s="7"/>
    </row>
    <row r="53" spans="4:5" ht="15" customHeight="1">
      <c r="D53" s="41"/>
      <c r="E53" s="7"/>
    </row>
    <row r="54" spans="4:5" ht="15" customHeight="1">
      <c r="D54" s="41"/>
      <c r="E54" s="7"/>
    </row>
    <row r="55" ht="15" customHeight="1">
      <c r="E55" s="7"/>
    </row>
    <row r="56" ht="15" customHeight="1">
      <c r="E56" s="7"/>
    </row>
    <row r="58" spans="1:5" ht="15">
      <c r="A58" s="42"/>
      <c r="E58" s="43"/>
    </row>
    <row r="59" spans="2:5" s="42" customFormat="1" ht="15" customHeight="1">
      <c r="B59" s="44"/>
      <c r="C59" s="44"/>
      <c r="E59" s="43"/>
    </row>
    <row r="61" spans="2:5" s="45" customFormat="1" ht="15" customHeight="1">
      <c r="B61" s="46"/>
      <c r="C61" s="46"/>
      <c r="D61" s="46"/>
      <c r="E61" s="47"/>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62" customWidth="1"/>
    <col min="2" max="4" width="16.7109375" style="284" customWidth="1"/>
    <col min="5" max="6" width="16.7109375" style="278" customWidth="1"/>
    <col min="7" max="16384" width="15.7109375" style="184" customWidth="1"/>
  </cols>
  <sheetData>
    <row r="1" spans="1:6" s="255" customFormat="1" ht="24.75" customHeight="1">
      <c r="A1" s="340" t="s">
        <v>0</v>
      </c>
      <c r="B1" s="340"/>
      <c r="C1" s="340"/>
      <c r="D1" s="340"/>
      <c r="E1" s="340"/>
      <c r="F1" s="340"/>
    </row>
    <row r="2" spans="1:6" s="258" customFormat="1" ht="15" customHeight="1">
      <c r="A2" s="256"/>
      <c r="B2" s="257"/>
      <c r="C2" s="257"/>
      <c r="D2" s="257"/>
      <c r="E2" s="257"/>
      <c r="F2" s="257"/>
    </row>
    <row r="3" spans="1:6" s="259" customFormat="1" ht="15" customHeight="1">
      <c r="A3" s="341" t="s">
        <v>188</v>
      </c>
      <c r="B3" s="341"/>
      <c r="C3" s="341"/>
      <c r="D3" s="341"/>
      <c r="E3" s="341"/>
      <c r="F3" s="341"/>
    </row>
    <row r="4" spans="1:6" s="259" customFormat="1" ht="15" customHeight="1">
      <c r="A4" s="341" t="s">
        <v>109</v>
      </c>
      <c r="B4" s="341"/>
      <c r="C4" s="341"/>
      <c r="D4" s="341"/>
      <c r="E4" s="341"/>
      <c r="F4" s="341"/>
    </row>
    <row r="5" spans="1:6" s="261" customFormat="1" ht="15" customHeight="1">
      <c r="A5" s="256"/>
      <c r="B5" s="260"/>
      <c r="C5" s="260"/>
      <c r="D5" s="260"/>
      <c r="E5" s="257"/>
      <c r="F5" s="257"/>
    </row>
    <row r="6" spans="2:6" ht="30" customHeight="1">
      <c r="B6" s="208" t="s">
        <v>73</v>
      </c>
      <c r="C6" s="208" t="s">
        <v>74</v>
      </c>
      <c r="D6" s="208" t="s">
        <v>75</v>
      </c>
      <c r="E6" s="208" t="s">
        <v>76</v>
      </c>
      <c r="F6" s="209" t="s">
        <v>77</v>
      </c>
    </row>
    <row r="7" spans="1:6" ht="15" customHeight="1">
      <c r="A7" s="263" t="s">
        <v>189</v>
      </c>
      <c r="B7" s="264"/>
      <c r="C7" s="264"/>
      <c r="D7" s="264"/>
      <c r="E7" s="264"/>
      <c r="F7" s="264"/>
    </row>
    <row r="8" spans="1:6" ht="15" customHeight="1">
      <c r="A8" s="263" t="s">
        <v>190</v>
      </c>
      <c r="B8" s="265"/>
      <c r="C8" s="265"/>
      <c r="D8" s="265"/>
      <c r="E8" s="265"/>
      <c r="F8" s="265"/>
    </row>
    <row r="9" spans="1:6" ht="15" customHeight="1">
      <c r="A9" s="266" t="s">
        <v>191</v>
      </c>
      <c r="B9" s="215">
        <f>'[1]Loss Expenses Paid YTD-16'!E21</f>
        <v>280923</v>
      </c>
      <c r="C9" s="215">
        <f>'[1]Loss Expenses Paid YTD-16'!E15</f>
        <v>1632387</v>
      </c>
      <c r="D9" s="215">
        <f>'[1]Loss Expenses Paid YTD-16'!E9+'[1]3Q19 Trial Balance'!I276</f>
        <v>453113</v>
      </c>
      <c r="E9" s="188">
        <v>0</v>
      </c>
      <c r="F9" s="215">
        <f>SUM(B9:E9)</f>
        <v>2366423</v>
      </c>
    </row>
    <row r="10" spans="1:6" ht="15" customHeight="1">
      <c r="A10" s="266" t="s">
        <v>166</v>
      </c>
      <c r="B10" s="216">
        <f>'[1]Loss Expenses Paid YTD-16'!E22</f>
        <v>90785</v>
      </c>
      <c r="C10" s="216">
        <f>'[1]Loss Expenses Paid YTD-16'!E16</f>
        <v>338026</v>
      </c>
      <c r="D10" s="216">
        <f>'[1]Loss Expenses Paid YTD-16'!E10+'[1]3Q19 Trial Balance'!I277</f>
        <v>14871</v>
      </c>
      <c r="E10" s="188">
        <v>0</v>
      </c>
      <c r="F10" s="216">
        <f>SUM(B10:E10)</f>
        <v>443682</v>
      </c>
    </row>
    <row r="11" spans="1:6" ht="15" customHeight="1">
      <c r="A11" s="266" t="s">
        <v>167</v>
      </c>
      <c r="B11" s="188">
        <f>'[1]Loss Expenses Paid YTD-16'!E23</f>
        <v>0</v>
      </c>
      <c r="C11" s="188">
        <f>'[1]Loss Expenses Paid YTD-16'!E17</f>
        <v>0</v>
      </c>
      <c r="D11" s="188">
        <f>'[1]Loss Expenses Paid YTD-16'!E11</f>
        <v>0</v>
      </c>
      <c r="E11" s="188">
        <v>0</v>
      </c>
      <c r="F11" s="188">
        <f>SUM(B11:E11)</f>
        <v>0</v>
      </c>
    </row>
    <row r="12" spans="1:6" ht="15" customHeight="1" thickBot="1">
      <c r="A12" s="267" t="s">
        <v>168</v>
      </c>
      <c r="B12" s="219">
        <f>SUM(B9:B11)</f>
        <v>371708</v>
      </c>
      <c r="C12" s="219">
        <f>SUM(C9:C11)</f>
        <v>1970413</v>
      </c>
      <c r="D12" s="219">
        <f>SUM(D9:D11)</f>
        <v>467984</v>
      </c>
      <c r="E12" s="220">
        <f>SUM(E9:E11)</f>
        <v>0</v>
      </c>
      <c r="F12" s="221">
        <f>SUM(F9:F11)</f>
        <v>2810105</v>
      </c>
    </row>
    <row r="13" spans="1:6" ht="15" customHeight="1" thickTop="1">
      <c r="A13" s="263"/>
      <c r="B13" s="268"/>
      <c r="C13" s="268"/>
      <c r="D13" s="268"/>
      <c r="E13" s="269"/>
      <c r="F13" s="270"/>
    </row>
    <row r="14" spans="1:6" ht="15" customHeight="1">
      <c r="A14" s="263" t="s">
        <v>192</v>
      </c>
      <c r="B14" s="268"/>
      <c r="C14" s="268"/>
      <c r="D14" s="268"/>
      <c r="E14" s="269"/>
      <c r="F14" s="270"/>
    </row>
    <row r="15" spans="1:6" ht="15" customHeight="1">
      <c r="A15" s="266" t="s">
        <v>193</v>
      </c>
      <c r="B15" s="216">
        <f>'[1]Unpaid Loss Reserves-13'!B9</f>
        <v>127610</v>
      </c>
      <c r="C15" s="216">
        <f>'[1]Unpaid Loss Reserves-13'!C9</f>
        <v>257018</v>
      </c>
      <c r="D15" s="188">
        <f>'[1]Unpaid Loss Reserves-13'!D9</f>
        <v>0</v>
      </c>
      <c r="E15" s="188">
        <v>0</v>
      </c>
      <c r="F15" s="285">
        <f>SUM(B15:E15)</f>
        <v>384628</v>
      </c>
    </row>
    <row r="16" spans="1:6" ht="15" customHeight="1">
      <c r="A16" s="266" t="s">
        <v>194</v>
      </c>
      <c r="B16" s="216">
        <f>'[1]Unpaid Loss Reserves-13'!B10</f>
        <v>37500</v>
      </c>
      <c r="C16" s="216">
        <f>'[1]Unpaid Loss Reserves-13'!C10</f>
        <v>128500</v>
      </c>
      <c r="D16" s="216">
        <f>'[1]Unpaid Loss Reserves-13'!D10</f>
        <v>39100</v>
      </c>
      <c r="E16" s="188">
        <v>0</v>
      </c>
      <c r="F16" s="285">
        <f>SUM(B16:E16)</f>
        <v>205100</v>
      </c>
    </row>
    <row r="17" spans="1:6" ht="15" customHeight="1">
      <c r="A17" s="266" t="s">
        <v>195</v>
      </c>
      <c r="B17" s="188">
        <f>'[1]Unpaid Loss Reserves-13'!B11</f>
        <v>0</v>
      </c>
      <c r="C17" s="188">
        <f>'[1]Unpaid Loss Reserves-13'!C11</f>
        <v>0</v>
      </c>
      <c r="D17" s="188">
        <f>'[1]Unpaid Loss Reserves-13'!D11</f>
        <v>0</v>
      </c>
      <c r="E17" s="188">
        <v>0</v>
      </c>
      <c r="F17" s="188">
        <f>SUM(B17:E17)</f>
        <v>0</v>
      </c>
    </row>
    <row r="18" spans="1:6" ht="15" customHeight="1" thickBot="1">
      <c r="A18" s="267" t="s">
        <v>168</v>
      </c>
      <c r="B18" s="219">
        <f>SUM(B15:B17)</f>
        <v>165110</v>
      </c>
      <c r="C18" s="219">
        <f>SUM(C15:C17)</f>
        <v>385518</v>
      </c>
      <c r="D18" s="219">
        <f>SUM(D15:D17)</f>
        <v>39100</v>
      </c>
      <c r="E18" s="220">
        <f>SUM(E15:E17)</f>
        <v>0</v>
      </c>
      <c r="F18" s="221">
        <f>SUM(F15:F17)</f>
        <v>589728</v>
      </c>
    </row>
    <row r="19" spans="1:6" ht="15" customHeight="1" thickTop="1">
      <c r="A19" s="263"/>
      <c r="B19" s="103"/>
      <c r="C19" s="103"/>
      <c r="D19" s="103"/>
      <c r="E19" s="271"/>
      <c r="F19" s="272"/>
    </row>
    <row r="20" spans="1:6" ht="15" customHeight="1">
      <c r="A20" s="263" t="s">
        <v>196</v>
      </c>
      <c r="B20" s="269"/>
      <c r="C20" s="269"/>
      <c r="D20" s="269"/>
      <c r="E20" s="269"/>
      <c r="F20" s="273"/>
    </row>
    <row r="21" spans="1:6" ht="15" customHeight="1">
      <c r="A21" s="266" t="s">
        <v>193</v>
      </c>
      <c r="B21" s="216">
        <f>'[1]Unpaid Loss Reserves-13'!B16</f>
        <v>267540</v>
      </c>
      <c r="C21" s="216">
        <f>'[1]Unpaid Loss Reserves-13'!C16</f>
        <v>25846</v>
      </c>
      <c r="D21" s="188">
        <f>'[1]Unpaid Loss Reserves-13'!D16</f>
        <v>0</v>
      </c>
      <c r="E21" s="188">
        <v>0</v>
      </c>
      <c r="F21" s="285">
        <f>SUM(B21:E21)</f>
        <v>293386</v>
      </c>
    </row>
    <row r="22" spans="1:6" ht="15" customHeight="1">
      <c r="A22" s="266" t="s">
        <v>194</v>
      </c>
      <c r="B22" s="216">
        <f>'[1]Unpaid Loss Reserves-13'!B17</f>
        <v>78621</v>
      </c>
      <c r="C22" s="216">
        <f>'[1]Unpaid Loss Reserves-13'!C17</f>
        <v>12922</v>
      </c>
      <c r="D22" s="188">
        <f>'[1]Unpaid Loss Reserves-13'!D17</f>
        <v>0</v>
      </c>
      <c r="E22" s="188">
        <v>0</v>
      </c>
      <c r="F22" s="285">
        <f>SUM(B22:E22)</f>
        <v>91543</v>
      </c>
    </row>
    <row r="23" spans="1:6" ht="15" customHeight="1">
      <c r="A23" s="266" t="s">
        <v>195</v>
      </c>
      <c r="B23" s="188">
        <f>'[1]Unpaid Loss Reserves-13'!B18</f>
        <v>0</v>
      </c>
      <c r="C23" s="188">
        <f>'[1]Unpaid Loss Reserves-13'!C18</f>
        <v>0</v>
      </c>
      <c r="D23" s="188">
        <f>'[1]Unpaid Loss Reserves-13'!D18</f>
        <v>0</v>
      </c>
      <c r="E23" s="188">
        <v>0</v>
      </c>
      <c r="F23" s="188">
        <f>SUM(B23:E23)</f>
        <v>0</v>
      </c>
    </row>
    <row r="24" spans="1:6" ht="15" customHeight="1" thickBot="1">
      <c r="A24" s="267" t="s">
        <v>168</v>
      </c>
      <c r="B24" s="219">
        <f>SUM(B21:B23)</f>
        <v>346161</v>
      </c>
      <c r="C24" s="219">
        <f>SUM(C21:C23)</f>
        <v>38768</v>
      </c>
      <c r="D24" s="220">
        <f>SUM(D21:D23)</f>
        <v>0</v>
      </c>
      <c r="E24" s="220">
        <f>SUM(E21:E23)</f>
        <v>0</v>
      </c>
      <c r="F24" s="221">
        <f>SUM(F21:F23)</f>
        <v>384929</v>
      </c>
    </row>
    <row r="25" spans="1:6" ht="15" customHeight="1" thickTop="1">
      <c r="A25" s="263"/>
      <c r="B25" s="268"/>
      <c r="C25" s="268"/>
      <c r="D25" s="268"/>
      <c r="E25" s="269"/>
      <c r="F25" s="270"/>
    </row>
    <row r="26" spans="1:6" ht="15" customHeight="1">
      <c r="A26" s="263" t="s">
        <v>200</v>
      </c>
      <c r="B26" s="274"/>
      <c r="C26" s="274"/>
      <c r="D26" s="274"/>
      <c r="E26" s="269"/>
      <c r="F26" s="270"/>
    </row>
    <row r="27" spans="1:6" ht="15" customHeight="1">
      <c r="A27" s="263" t="s">
        <v>198</v>
      </c>
      <c r="B27" s="274"/>
      <c r="C27" s="274"/>
      <c r="D27" s="274"/>
      <c r="E27" s="269"/>
      <c r="F27" s="270"/>
    </row>
    <row r="28" spans="1:6" ht="15" customHeight="1">
      <c r="A28" s="266" t="s">
        <v>193</v>
      </c>
      <c r="B28" s="188">
        <v>0</v>
      </c>
      <c r="C28" s="216">
        <v>1178058</v>
      </c>
      <c r="D28" s="216">
        <v>373732</v>
      </c>
      <c r="E28" s="216">
        <v>135819</v>
      </c>
      <c r="F28" s="216">
        <f>SUM(B28:E28)</f>
        <v>1687609</v>
      </c>
    </row>
    <row r="29" spans="1:6" ht="15" customHeight="1">
      <c r="A29" s="266" t="s">
        <v>194</v>
      </c>
      <c r="B29" s="188">
        <v>0</v>
      </c>
      <c r="C29" s="216">
        <v>86725</v>
      </c>
      <c r="D29" s="216">
        <v>37890</v>
      </c>
      <c r="E29" s="188">
        <v>0</v>
      </c>
      <c r="F29" s="216">
        <f>SUM(B29:E29)</f>
        <v>124615</v>
      </c>
    </row>
    <row r="30" spans="1:6" ht="15" customHeight="1">
      <c r="A30" s="266" t="s">
        <v>195</v>
      </c>
      <c r="B30" s="188">
        <v>0</v>
      </c>
      <c r="C30" s="188">
        <v>0</v>
      </c>
      <c r="D30" s="188">
        <v>0</v>
      </c>
      <c r="E30" s="188">
        <v>0</v>
      </c>
      <c r="F30" s="188">
        <f>SUM(B30:E30)</f>
        <v>0</v>
      </c>
    </row>
    <row r="31" spans="1:6" ht="15" customHeight="1" thickBot="1">
      <c r="A31" s="267" t="s">
        <v>168</v>
      </c>
      <c r="B31" s="137">
        <f>SUM(B28:B30)</f>
        <v>0</v>
      </c>
      <c r="C31" s="219">
        <f>SUM(C28:C30)</f>
        <v>1264783</v>
      </c>
      <c r="D31" s="219">
        <f>SUM(D28:D30)</f>
        <v>411622</v>
      </c>
      <c r="E31" s="219">
        <f>SUM(E28:E30)</f>
        <v>135819</v>
      </c>
      <c r="F31" s="221">
        <f>SUM(F28:F30)</f>
        <v>1812224</v>
      </c>
    </row>
    <row r="32" spans="1:6" s="276" customFormat="1" ht="15" customHeight="1" thickTop="1">
      <c r="A32" s="263"/>
      <c r="B32" s="274"/>
      <c r="C32" s="274"/>
      <c r="D32" s="274"/>
      <c r="E32" s="274"/>
      <c r="F32" s="275"/>
    </row>
    <row r="33" spans="1:6" ht="15" customHeight="1">
      <c r="A33" s="263" t="s">
        <v>199</v>
      </c>
      <c r="B33" s="268"/>
      <c r="C33" s="268"/>
      <c r="D33" s="268"/>
      <c r="E33" s="269"/>
      <c r="F33" s="270"/>
    </row>
    <row r="34" spans="1:6" ht="15" customHeight="1">
      <c r="A34" s="266" t="s">
        <v>193</v>
      </c>
      <c r="B34" s="277">
        <f aca="true" t="shared" si="0" ref="B34:E36">B9+B15+B21-B28</f>
        <v>676073</v>
      </c>
      <c r="C34" s="277">
        <f t="shared" si="0"/>
        <v>737193</v>
      </c>
      <c r="D34" s="277">
        <f t="shared" si="0"/>
        <v>79381</v>
      </c>
      <c r="E34" s="277">
        <f t="shared" si="0"/>
        <v>-135819</v>
      </c>
      <c r="F34" s="277">
        <f>SUM(B34:E34)</f>
        <v>1356828</v>
      </c>
    </row>
    <row r="35" spans="1:6" ht="15" customHeight="1">
      <c r="A35" s="266" t="s">
        <v>194</v>
      </c>
      <c r="B35" s="277">
        <f t="shared" si="0"/>
        <v>206906</v>
      </c>
      <c r="C35" s="277">
        <f t="shared" si="0"/>
        <v>392723</v>
      </c>
      <c r="D35" s="277">
        <f t="shared" si="0"/>
        <v>16081</v>
      </c>
      <c r="E35" s="188">
        <f t="shared" si="0"/>
        <v>0</v>
      </c>
      <c r="F35" s="277">
        <f>SUM(B35:E35)</f>
        <v>615710</v>
      </c>
    </row>
    <row r="36" spans="1:6" ht="15" customHeight="1">
      <c r="A36" s="266" t="s">
        <v>195</v>
      </c>
      <c r="B36" s="188">
        <f t="shared" si="0"/>
        <v>0</v>
      </c>
      <c r="C36" s="188">
        <f t="shared" si="0"/>
        <v>0</v>
      </c>
      <c r="D36" s="188">
        <f t="shared" si="0"/>
        <v>0</v>
      </c>
      <c r="E36" s="188">
        <f t="shared" si="0"/>
        <v>0</v>
      </c>
      <c r="F36" s="188">
        <f>SUM(B36:E36)</f>
        <v>0</v>
      </c>
    </row>
    <row r="37" spans="1:6" ht="15" customHeight="1" thickBot="1">
      <c r="A37" s="267" t="s">
        <v>168</v>
      </c>
      <c r="B37" s="237">
        <f>SUM(B34:B36)</f>
        <v>882979</v>
      </c>
      <c r="C37" s="237">
        <f>SUM(C34:C36)</f>
        <v>1129916</v>
      </c>
      <c r="D37" s="237">
        <f>SUM(D34:D36)</f>
        <v>95462</v>
      </c>
      <c r="E37" s="237">
        <f>SUM(E34:E36)</f>
        <v>-135819</v>
      </c>
      <c r="F37" s="237">
        <f>SUM(F34:F36)</f>
        <v>1972538</v>
      </c>
    </row>
    <row r="38" spans="2:4" ht="15" customHeight="1" thickTop="1">
      <c r="B38" s="273"/>
      <c r="C38" s="273"/>
      <c r="D38" s="273"/>
    </row>
    <row r="39" spans="1:6" s="283" customFormat="1" ht="15" customHeight="1">
      <c r="A39" s="280"/>
      <c r="B39" s="281"/>
      <c r="C39" s="281"/>
      <c r="D39" s="281"/>
      <c r="E39" s="282"/>
      <c r="F39" s="282"/>
    </row>
    <row r="40" spans="2:4" ht="15" customHeight="1">
      <c r="B40" s="264"/>
      <c r="C40" s="264"/>
      <c r="D40" s="264"/>
    </row>
    <row r="41" spans="2:4" ht="15" customHeight="1">
      <c r="B41" s="264"/>
      <c r="C41" s="264"/>
      <c r="D41" s="264"/>
    </row>
    <row r="42" spans="2:4" ht="15" customHeight="1">
      <c r="B42" s="264"/>
      <c r="C42" s="264"/>
      <c r="D42" s="264"/>
    </row>
    <row r="43" spans="1:4" ht="15" customHeight="1">
      <c r="A43" s="256"/>
      <c r="B43" s="264"/>
      <c r="C43" s="264"/>
      <c r="D43" s="264"/>
    </row>
    <row r="44" spans="1:4" ht="15" customHeight="1">
      <c r="A44" s="256"/>
      <c r="B44" s="264"/>
      <c r="C44" s="264"/>
      <c r="D44" s="264"/>
    </row>
    <row r="45" spans="1:4" ht="15" customHeight="1">
      <c r="A45" s="256"/>
      <c r="B45" s="264"/>
      <c r="C45" s="264"/>
      <c r="D45" s="264"/>
    </row>
    <row r="46" spans="1:4" ht="15" customHeight="1">
      <c r="A46" s="256"/>
      <c r="B46" s="264"/>
      <c r="C46" s="264"/>
      <c r="D46" s="264"/>
    </row>
    <row r="47" spans="1:4" ht="15" customHeight="1">
      <c r="A47" s="256"/>
      <c r="B47" s="264"/>
      <c r="C47" s="264"/>
      <c r="D47" s="264"/>
    </row>
    <row r="48" spans="1:4" ht="15" customHeight="1">
      <c r="A48" s="256"/>
      <c r="B48" s="264"/>
      <c r="C48" s="264"/>
      <c r="D48" s="264"/>
    </row>
    <row r="49" spans="1:4" s="184" customFormat="1" ht="15" customHeight="1">
      <c r="A49" s="256"/>
      <c r="B49" s="264"/>
      <c r="C49" s="264"/>
      <c r="D49" s="264"/>
    </row>
    <row r="50" spans="1:4" s="184" customFormat="1" ht="15" customHeight="1">
      <c r="A50" s="256"/>
      <c r="B50" s="264"/>
      <c r="C50" s="264"/>
      <c r="D50" s="264"/>
    </row>
    <row r="51" spans="1:4" s="184" customFormat="1" ht="15" customHeight="1">
      <c r="A51" s="256"/>
      <c r="B51" s="264"/>
      <c r="C51" s="264"/>
      <c r="D51" s="264"/>
    </row>
    <row r="52" spans="1:4" s="184" customFormat="1" ht="15" customHeight="1">
      <c r="A52" s="256"/>
      <c r="B52" s="264"/>
      <c r="C52" s="264"/>
      <c r="D52" s="264"/>
    </row>
    <row r="53" spans="1:4" s="184" customFormat="1" ht="15" customHeight="1">
      <c r="A53" s="256"/>
      <c r="B53" s="264"/>
      <c r="C53" s="264"/>
      <c r="D53" s="264"/>
    </row>
    <row r="54" spans="1:4" s="184" customFormat="1" ht="15" customHeight="1">
      <c r="A54" s="256"/>
      <c r="B54" s="264"/>
      <c r="C54" s="264"/>
      <c r="D54" s="264"/>
    </row>
    <row r="55" spans="1:4" s="184" customFormat="1" ht="15" customHeight="1">
      <c r="A55" s="256"/>
      <c r="B55" s="284"/>
      <c r="C55" s="284"/>
      <c r="D55" s="284"/>
    </row>
    <row r="56" spans="1:4" s="184" customFormat="1" ht="15" customHeight="1">
      <c r="A56" s="256"/>
      <c r="B56" s="284"/>
      <c r="C56" s="284"/>
      <c r="D56" s="284"/>
    </row>
    <row r="57" spans="1:4" s="184" customFormat="1" ht="15" customHeight="1">
      <c r="A57" s="256"/>
      <c r="B57" s="284"/>
      <c r="C57" s="284"/>
      <c r="D57" s="284"/>
    </row>
    <row r="58" spans="1:4" s="184" customFormat="1" ht="15" customHeight="1">
      <c r="A58" s="256"/>
      <c r="B58" s="284"/>
      <c r="C58" s="284"/>
      <c r="D58" s="284"/>
    </row>
    <row r="59" spans="1:4" s="184" customFormat="1" ht="15" customHeight="1">
      <c r="A59" s="256"/>
      <c r="B59" s="284"/>
      <c r="C59" s="284"/>
      <c r="D59" s="284"/>
    </row>
    <row r="60" spans="1:4" s="184" customFormat="1" ht="15" customHeight="1">
      <c r="A60" s="256"/>
      <c r="B60" s="284"/>
      <c r="C60" s="284"/>
      <c r="D60" s="284"/>
    </row>
    <row r="61" spans="1:4" s="184" customFormat="1" ht="15" customHeight="1">
      <c r="A61" s="256"/>
      <c r="B61" s="284"/>
      <c r="C61" s="284"/>
      <c r="D61" s="284"/>
    </row>
    <row r="62" spans="1:4" s="184" customFormat="1" ht="15" customHeight="1">
      <c r="A62" s="256"/>
      <c r="B62" s="284"/>
      <c r="C62" s="284"/>
      <c r="D62" s="284"/>
    </row>
    <row r="63" spans="1:4" s="184" customFormat="1" ht="15" customHeight="1">
      <c r="A63" s="256"/>
      <c r="B63" s="284"/>
      <c r="C63" s="284"/>
      <c r="D63" s="284"/>
    </row>
    <row r="64" spans="1:4" s="184" customFormat="1" ht="15" customHeight="1">
      <c r="A64" s="256"/>
      <c r="B64" s="284"/>
      <c r="C64" s="284"/>
      <c r="D64" s="284"/>
    </row>
    <row r="65" s="184" customFormat="1" ht="15" customHeight="1">
      <c r="A65" s="256"/>
    </row>
    <row r="66" s="184" customFormat="1" ht="15" customHeight="1">
      <c r="A66" s="256"/>
    </row>
    <row r="67" s="184" customFormat="1" ht="15" customHeight="1">
      <c r="A67" s="256"/>
    </row>
    <row r="68" s="184" customFormat="1" ht="15" customHeight="1">
      <c r="A68" s="256"/>
    </row>
    <row r="69" s="184" customFormat="1" ht="15" customHeight="1">
      <c r="A69" s="256"/>
    </row>
    <row r="70" s="184" customFormat="1" ht="15" customHeight="1">
      <c r="A70" s="256"/>
    </row>
    <row r="71" s="184" customFormat="1" ht="15" customHeight="1">
      <c r="A71" s="256"/>
    </row>
    <row r="72" s="184" customFormat="1" ht="15" customHeight="1">
      <c r="A72" s="256"/>
    </row>
    <row r="73" s="184" customFormat="1" ht="15" customHeight="1">
      <c r="A73" s="256"/>
    </row>
    <row r="74" s="184" customFormat="1" ht="15" customHeight="1">
      <c r="A74" s="256"/>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6" customWidth="1"/>
    <col min="2" max="2" width="19.00390625" style="236" customWidth="1"/>
    <col min="3" max="3" width="18.421875" style="236" customWidth="1"/>
    <col min="4" max="4" width="18.140625" style="236" customWidth="1"/>
    <col min="5" max="5" width="19.28125" style="78" customWidth="1"/>
    <col min="6" max="6" width="20.7109375" style="78" customWidth="1"/>
    <col min="7" max="7" width="15.7109375" style="78" customWidth="1"/>
    <col min="8" max="16384" width="15.7109375" style="56" customWidth="1"/>
  </cols>
  <sheetData>
    <row r="1" spans="1:7" s="291" customFormat="1" ht="30" customHeight="1">
      <c r="A1" s="286" t="s">
        <v>0</v>
      </c>
      <c r="B1" s="287"/>
      <c r="C1" s="287"/>
      <c r="D1" s="287"/>
      <c r="E1" s="288"/>
      <c r="F1" s="289"/>
      <c r="G1" s="290"/>
    </row>
    <row r="2" spans="1:6" ht="15" customHeight="1">
      <c r="A2" s="89"/>
      <c r="B2" s="292"/>
      <c r="C2" s="292"/>
      <c r="D2" s="292"/>
      <c r="E2" s="292"/>
      <c r="F2" s="293"/>
    </row>
    <row r="3" spans="1:7" s="142" customFormat="1" ht="15" customHeight="1">
      <c r="A3" s="294" t="s">
        <v>201</v>
      </c>
      <c r="B3" s="295"/>
      <c r="C3" s="295"/>
      <c r="D3" s="295"/>
      <c r="E3" s="296"/>
      <c r="F3" s="297"/>
      <c r="G3" s="141"/>
    </row>
    <row r="4" spans="1:7" s="142" customFormat="1" ht="15" customHeight="1">
      <c r="A4" s="294" t="s">
        <v>202</v>
      </c>
      <c r="B4" s="295"/>
      <c r="C4" s="295"/>
      <c r="D4" s="295"/>
      <c r="E4" s="296"/>
      <c r="F4" s="297"/>
      <c r="G4" s="141"/>
    </row>
    <row r="5" spans="1:7" s="142" customFormat="1" ht="15" customHeight="1">
      <c r="A5" s="51" t="s">
        <v>112</v>
      </c>
      <c r="B5" s="295"/>
      <c r="C5" s="295"/>
      <c r="D5" s="295"/>
      <c r="E5" s="296"/>
      <c r="F5" s="297"/>
      <c r="G5" s="141"/>
    </row>
    <row r="6" spans="1:6" ht="15" customHeight="1">
      <c r="A6" s="298"/>
      <c r="E6" s="293"/>
      <c r="F6" s="293"/>
    </row>
    <row r="7" spans="1:6" ht="30" customHeight="1">
      <c r="A7" s="185"/>
      <c r="B7" s="208" t="s">
        <v>73</v>
      </c>
      <c r="C7" s="208" t="s">
        <v>74</v>
      </c>
      <c r="D7" s="208" t="s">
        <v>75</v>
      </c>
      <c r="E7" s="208" t="s">
        <v>76</v>
      </c>
      <c r="F7" s="209" t="s">
        <v>77</v>
      </c>
    </row>
    <row r="8" spans="1:6" ht="30" customHeight="1">
      <c r="A8" s="299" t="s">
        <v>203</v>
      </c>
      <c r="B8" s="300"/>
      <c r="C8" s="300"/>
      <c r="D8" s="300"/>
      <c r="F8" s="301"/>
    </row>
    <row r="9" spans="1:37" ht="15" customHeight="1">
      <c r="A9" s="56" t="s">
        <v>204</v>
      </c>
      <c r="B9" s="215">
        <f>'[1]Loss Expenses Paid QTD-15'!K21</f>
        <v>21248</v>
      </c>
      <c r="C9" s="215">
        <f>'[1]Loss Expenses Paid QTD-15'!K15</f>
        <v>91044</v>
      </c>
      <c r="D9" s="215">
        <f>'[1]Loss Expenses Paid QTD-15'!K9</f>
        <v>2731</v>
      </c>
      <c r="E9" s="222">
        <v>0</v>
      </c>
      <c r="F9" s="215">
        <f>SUM(B9:E9)</f>
        <v>115023</v>
      </c>
      <c r="G9" s="16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row>
    <row r="10" spans="1:37" s="74" customFormat="1" ht="15" customHeight="1">
      <c r="A10" s="74" t="s">
        <v>205</v>
      </c>
      <c r="B10" s="303">
        <f>'[1]Loss Expenses Paid QTD-15'!K22</f>
        <v>23606</v>
      </c>
      <c r="C10" s="303">
        <f>'[1]Loss Expenses Paid QTD-15'!K16</f>
        <v>35614</v>
      </c>
      <c r="D10" s="303">
        <f>'[1]Loss Expenses Paid QTD-15'!K10</f>
        <v>16053</v>
      </c>
      <c r="E10" s="222">
        <v>0</v>
      </c>
      <c r="F10" s="231">
        <f>SUM(B10:E10)</f>
        <v>75273</v>
      </c>
      <c r="G10" s="162"/>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row>
    <row r="11" spans="1:37" s="74" customFormat="1" ht="15" customHeight="1">
      <c r="A11" s="74" t="s">
        <v>206</v>
      </c>
      <c r="B11" s="222">
        <f>'[1]Loss Expenses Paid QTD-15'!K23</f>
        <v>0</v>
      </c>
      <c r="C11" s="222">
        <f>'[1]Loss Expenses Paid QTD-15'!K17</f>
        <v>0</v>
      </c>
      <c r="D11" s="222">
        <f>'[1]Loss Expenses Paid QTD-15'!K11</f>
        <v>0</v>
      </c>
      <c r="E11" s="222">
        <v>0</v>
      </c>
      <c r="F11" s="222">
        <f>SUM(B11:E11)</f>
        <v>0</v>
      </c>
      <c r="G11" s="162"/>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row>
    <row r="12" spans="1:37" s="74" customFormat="1" ht="15" customHeight="1" thickBot="1">
      <c r="A12" s="305" t="s">
        <v>168</v>
      </c>
      <c r="B12" s="228">
        <f>SUM(B9:B11)</f>
        <v>44854</v>
      </c>
      <c r="C12" s="306">
        <f>SUM(C9:C11)</f>
        <v>126658</v>
      </c>
      <c r="D12" s="228">
        <f>SUM(D9:D11)</f>
        <v>18784</v>
      </c>
      <c r="E12" s="307">
        <f>SUM(E9:E11)</f>
        <v>0</v>
      </c>
      <c r="F12" s="308">
        <f>SUM(F9:F11)</f>
        <v>190296</v>
      </c>
      <c r="G12" s="170"/>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row>
    <row r="13" spans="2:37" s="74" customFormat="1" ht="15" customHeight="1" thickTop="1">
      <c r="B13" s="224"/>
      <c r="C13" s="224"/>
      <c r="D13" s="224"/>
      <c r="E13" s="162"/>
      <c r="F13" s="78"/>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row>
    <row r="14" spans="1:37" s="74" customFormat="1" ht="30" customHeight="1">
      <c r="A14" s="309" t="s">
        <v>207</v>
      </c>
      <c r="B14" s="224"/>
      <c r="C14" s="224"/>
      <c r="D14" s="224"/>
      <c r="E14" s="162"/>
      <c r="F14" s="170"/>
      <c r="G14" s="162"/>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row>
    <row r="15" spans="1:37" s="74" customFormat="1" ht="15" customHeight="1">
      <c r="A15" s="56" t="s">
        <v>204</v>
      </c>
      <c r="B15" s="231">
        <f>'[1]Unpaid Loss Expense Reserves-14'!B22</f>
        <v>93626.72</v>
      </c>
      <c r="C15" s="231">
        <f>'[1]Unpaid Loss Expense Reserves-14'!C22</f>
        <v>79327</v>
      </c>
      <c r="D15" s="222">
        <f>'[1]Unpaid Loss Expense Reserves-14'!D22</f>
        <v>0</v>
      </c>
      <c r="E15" s="222">
        <v>0</v>
      </c>
      <c r="F15" s="231">
        <f>SUM(B15:E15)</f>
        <v>172953.72</v>
      </c>
      <c r="G15" s="162"/>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row>
    <row r="16" spans="1:37" s="74" customFormat="1" ht="15" customHeight="1">
      <c r="A16" s="74" t="s">
        <v>205</v>
      </c>
      <c r="B16" s="231">
        <f>'[1]Unpaid Loss Expense Reserves-14'!B23</f>
        <v>27513.440000000002</v>
      </c>
      <c r="C16" s="231">
        <f>'[1]Unpaid Loss Expense Reserves-14'!C23</f>
        <v>39661</v>
      </c>
      <c r="D16" s="231">
        <f>'[1]Unpaid Loss Expense Reserves-14'!D23</f>
        <v>44517</v>
      </c>
      <c r="E16" s="222">
        <v>0</v>
      </c>
      <c r="F16" s="231">
        <f>SUM(B16:E16)</f>
        <v>111691.44</v>
      </c>
      <c r="G16" s="162"/>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row>
    <row r="17" spans="1:37" s="74" customFormat="1" ht="15" customHeight="1">
      <c r="A17" s="74" t="s">
        <v>206</v>
      </c>
      <c r="B17" s="222">
        <f>'[1]Unpaid Loss Expense Reserves-14'!B24</f>
        <v>0</v>
      </c>
      <c r="C17" s="222">
        <f>'[1]Unpaid Loss Expense Reserves-14'!C24</f>
        <v>0</v>
      </c>
      <c r="D17" s="222">
        <f>'[1]Unpaid Loss Expense Reserves-14'!D24</f>
        <v>0</v>
      </c>
      <c r="E17" s="222">
        <v>0</v>
      </c>
      <c r="F17" s="222">
        <f>SUM(B17:E17)</f>
        <v>0</v>
      </c>
      <c r="G17" s="162"/>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row>
    <row r="18" spans="1:37" s="74" customFormat="1" ht="15" customHeight="1" thickBot="1">
      <c r="A18" s="305" t="s">
        <v>168</v>
      </c>
      <c r="B18" s="228">
        <f>SUM(B15:B17)</f>
        <v>121140.16</v>
      </c>
      <c r="C18" s="228">
        <f>SUM(C15:C17)</f>
        <v>118988</v>
      </c>
      <c r="D18" s="228">
        <f>SUM(D15:D17)</f>
        <v>44517</v>
      </c>
      <c r="E18" s="307">
        <f>SUM(E15:E17)</f>
        <v>0</v>
      </c>
      <c r="F18" s="226">
        <f>SUM(F15:F17)</f>
        <v>284645.16000000003</v>
      </c>
      <c r="G18" s="170"/>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row>
    <row r="19" spans="2:37" s="74" customFormat="1" ht="15" customHeight="1" thickTop="1">
      <c r="B19" s="224"/>
      <c r="C19" s="224"/>
      <c r="D19" s="224"/>
      <c r="E19" s="162"/>
      <c r="F19" s="78"/>
      <c r="G19" s="310"/>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row>
    <row r="20" spans="1:37" s="74" customFormat="1" ht="30" customHeight="1">
      <c r="A20" s="309" t="s">
        <v>208</v>
      </c>
      <c r="B20" s="311"/>
      <c r="C20" s="311"/>
      <c r="D20" s="311"/>
      <c r="E20" s="312"/>
      <c r="F20" s="170"/>
      <c r="G20" s="162"/>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row>
    <row r="21" spans="1:37" s="74" customFormat="1" ht="15" customHeight="1">
      <c r="A21" s="56" t="s">
        <v>204</v>
      </c>
      <c r="B21" s="222">
        <v>0</v>
      </c>
      <c r="C21" s="231">
        <v>123517</v>
      </c>
      <c r="D21" s="231">
        <v>18655</v>
      </c>
      <c r="E21" s="222">
        <v>0</v>
      </c>
      <c r="F21" s="231">
        <f>SUM(B21:E21)</f>
        <v>142172</v>
      </c>
      <c r="G21" s="162"/>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row>
    <row r="22" spans="1:37" s="74" customFormat="1" ht="15" customHeight="1">
      <c r="A22" s="74" t="s">
        <v>209</v>
      </c>
      <c r="B22" s="231">
        <v>52816</v>
      </c>
      <c r="C22" s="231">
        <v>28342</v>
      </c>
      <c r="D22" s="231">
        <v>35538</v>
      </c>
      <c r="E22" s="222">
        <v>0</v>
      </c>
      <c r="F22" s="231">
        <f>SUM(B22:E22)</f>
        <v>116696</v>
      </c>
      <c r="G22" s="162"/>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row>
    <row r="23" spans="1:37" s="74" customFormat="1" ht="15" customHeight="1">
      <c r="A23" s="74" t="s">
        <v>206</v>
      </c>
      <c r="B23" s="222">
        <v>0</v>
      </c>
      <c r="C23" s="222">
        <v>0</v>
      </c>
      <c r="D23" s="222">
        <v>0</v>
      </c>
      <c r="E23" s="222">
        <v>0</v>
      </c>
      <c r="F23" s="222">
        <f>SUM(B23:E23)</f>
        <v>0</v>
      </c>
      <c r="G23" s="162"/>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row>
    <row r="24" spans="1:37" s="74" customFormat="1" ht="15" customHeight="1" thickBot="1">
      <c r="A24" s="305" t="s">
        <v>168</v>
      </c>
      <c r="B24" s="228">
        <f>SUM(B21:B23)</f>
        <v>52816</v>
      </c>
      <c r="C24" s="228">
        <f>SUM(C21:C23)</f>
        <v>151859</v>
      </c>
      <c r="D24" s="228">
        <f>SUM(D21:D23)</f>
        <v>54193</v>
      </c>
      <c r="E24" s="307">
        <f>SUM(E21:E23)</f>
        <v>0</v>
      </c>
      <c r="F24" s="226">
        <f>SUM(F21:F23)</f>
        <v>258868</v>
      </c>
      <c r="G24" s="170"/>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row>
    <row r="25" spans="2:37" s="313" customFormat="1" ht="15" customHeight="1" thickTop="1">
      <c r="B25" s="311"/>
      <c r="C25" s="311"/>
      <c r="D25" s="311"/>
      <c r="E25" s="311"/>
      <c r="F25" s="311"/>
      <c r="G25" s="314"/>
      <c r="H25" s="304"/>
      <c r="I25" s="304"/>
      <c r="J25" s="304"/>
      <c r="K25" s="304"/>
      <c r="L25" s="304"/>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row>
    <row r="26" spans="1:37" s="74" customFormat="1" ht="30" customHeight="1">
      <c r="A26" s="309" t="s">
        <v>210</v>
      </c>
      <c r="B26" s="224"/>
      <c r="C26" s="224"/>
      <c r="D26" s="224"/>
      <c r="E26" s="224"/>
      <c r="F26" s="224"/>
      <c r="G26" s="162"/>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row>
    <row r="27" spans="1:37" s="74" customFormat="1" ht="15" customHeight="1">
      <c r="A27" s="74" t="s">
        <v>204</v>
      </c>
      <c r="B27" s="217">
        <f aca="true" t="shared" si="0" ref="B27:E29">B9+B15-B21</f>
        <v>114874.72</v>
      </c>
      <c r="C27" s="217">
        <f t="shared" si="0"/>
        <v>46854</v>
      </c>
      <c r="D27" s="217">
        <f t="shared" si="0"/>
        <v>-15924</v>
      </c>
      <c r="E27" s="222">
        <f t="shared" si="0"/>
        <v>0</v>
      </c>
      <c r="F27" s="217">
        <f>SUM(B27:E27)</f>
        <v>145804.72</v>
      </c>
      <c r="G27" s="162"/>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row>
    <row r="28" spans="1:37" s="74" customFormat="1" ht="15" customHeight="1">
      <c r="A28" s="74" t="s">
        <v>205</v>
      </c>
      <c r="B28" s="217">
        <f t="shared" si="0"/>
        <v>-1696.5599999999977</v>
      </c>
      <c r="C28" s="217">
        <f t="shared" si="0"/>
        <v>46933</v>
      </c>
      <c r="D28" s="217">
        <f t="shared" si="0"/>
        <v>25032</v>
      </c>
      <c r="E28" s="222">
        <f t="shared" si="0"/>
        <v>0</v>
      </c>
      <c r="F28" s="217">
        <f>SUM(B28:E28)</f>
        <v>70268.44</v>
      </c>
      <c r="G28" s="162"/>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row>
    <row r="29" spans="1:37" s="74" customFormat="1" ht="15" customHeight="1">
      <c r="A29" s="74" t="s">
        <v>206</v>
      </c>
      <c r="B29" s="222">
        <f t="shared" si="0"/>
        <v>0</v>
      </c>
      <c r="C29" s="222">
        <f t="shared" si="0"/>
        <v>0</v>
      </c>
      <c r="D29" s="222">
        <f t="shared" si="0"/>
        <v>0</v>
      </c>
      <c r="E29" s="222">
        <f t="shared" si="0"/>
        <v>0</v>
      </c>
      <c r="F29" s="222">
        <f>SUM(B29:E29)</f>
        <v>0</v>
      </c>
      <c r="G29" s="162"/>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row>
    <row r="30" spans="1:37" ht="15" customHeight="1" thickBot="1">
      <c r="A30" s="48" t="s">
        <v>168</v>
      </c>
      <c r="B30" s="237">
        <f>SUM(B27:B29)</f>
        <v>113178.16</v>
      </c>
      <c r="C30" s="237">
        <f>SUM(C27:C29)</f>
        <v>93787</v>
      </c>
      <c r="D30" s="237">
        <f>SUM(D27:D29)</f>
        <v>9108</v>
      </c>
      <c r="E30" s="226">
        <f>SUM(E27:E29)</f>
        <v>0</v>
      </c>
      <c r="F30" s="237">
        <f>SUM(F27:F29)</f>
        <v>216073.16</v>
      </c>
      <c r="G30" s="16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row>
    <row r="31" spans="2:38" ht="15" customHeight="1" thickTop="1">
      <c r="B31" s="223"/>
      <c r="C31" s="223"/>
      <c r="D31" s="223"/>
      <c r="F31" s="16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row>
    <row r="32" spans="2:38" s="78" customFormat="1" ht="15" customHeight="1">
      <c r="B32" s="223"/>
      <c r="C32" s="223"/>
      <c r="D32" s="223"/>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2:38" ht="15" customHeight="1">
      <c r="B33" s="223"/>
      <c r="C33" s="223"/>
      <c r="D33" s="223"/>
      <c r="F33" s="162"/>
      <c r="G33" s="16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row>
    <row r="34" spans="2:38" ht="15" customHeight="1">
      <c r="B34" s="223"/>
      <c r="C34" s="223"/>
      <c r="D34" s="223"/>
      <c r="F34" s="162"/>
      <c r="G34" s="16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row>
    <row r="35" spans="2:38" ht="15" customHeight="1">
      <c r="B35" s="223"/>
      <c r="C35" s="223"/>
      <c r="D35" s="223"/>
      <c r="F35" s="162"/>
      <c r="G35" s="16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row>
    <row r="36" spans="2:38" ht="15" customHeight="1">
      <c r="B36" s="223"/>
      <c r="C36" s="223"/>
      <c r="D36" s="223"/>
      <c r="F36" s="162"/>
      <c r="G36" s="16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row>
    <row r="37" spans="2:38" ht="15" customHeight="1">
      <c r="B37" s="223"/>
      <c r="C37" s="223"/>
      <c r="D37" s="223"/>
      <c r="F37" s="162"/>
      <c r="G37" s="16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row>
    <row r="38" spans="6:38" ht="15" customHeight="1">
      <c r="F38" s="162"/>
      <c r="G38" s="16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row>
    <row r="39" spans="6:38" ht="15" customHeight="1">
      <c r="F39" s="162"/>
      <c r="G39" s="16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row>
    <row r="40" spans="6:38" ht="15" customHeight="1">
      <c r="F40" s="162"/>
      <c r="G40" s="16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row>
    <row r="41" spans="6:38" ht="15" customHeight="1">
      <c r="F41" s="162"/>
      <c r="G41" s="16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row>
    <row r="42" spans="6:38" ht="15" customHeight="1">
      <c r="F42" s="162"/>
      <c r="G42" s="16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row>
    <row r="43" spans="6:38" ht="15" customHeight="1">
      <c r="F43" s="162"/>
      <c r="G43" s="16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row>
    <row r="44" spans="6:38" ht="15" customHeight="1">
      <c r="F44" s="162"/>
      <c r="G44" s="16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row>
    <row r="45" spans="6:38" ht="15" customHeight="1">
      <c r="F45" s="162"/>
      <c r="G45" s="16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row>
    <row r="46" spans="6:38" ht="15" customHeight="1">
      <c r="F46" s="162"/>
      <c r="G46" s="16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row>
    <row r="47" spans="6:38" ht="15" customHeight="1">
      <c r="F47" s="162"/>
      <c r="G47" s="16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row>
    <row r="48" spans="6:38" ht="15" customHeight="1">
      <c r="F48" s="162"/>
      <c r="G48" s="16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row>
    <row r="49" spans="6:38" s="56" customFormat="1" ht="15" customHeight="1">
      <c r="F49" s="162"/>
      <c r="G49" s="16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row>
    <row r="50" spans="6:38" s="56" customFormat="1" ht="15" customHeight="1">
      <c r="F50" s="162"/>
      <c r="G50" s="16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row>
    <row r="51" spans="6:38" s="56" customFormat="1" ht="15" customHeight="1">
      <c r="F51" s="162"/>
      <c r="G51" s="16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row>
    <row r="52" spans="6:38" s="56" customFormat="1" ht="15" customHeight="1">
      <c r="F52" s="162"/>
      <c r="G52" s="16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row>
    <row r="53" spans="6:38" s="56" customFormat="1" ht="15" customHeight="1">
      <c r="F53" s="162"/>
      <c r="G53" s="16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row>
    <row r="54" spans="6:38" s="56" customFormat="1" ht="15" customHeight="1">
      <c r="F54" s="162"/>
      <c r="G54" s="16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row>
    <row r="55" spans="6:38" s="56" customFormat="1" ht="15" customHeight="1">
      <c r="F55" s="162"/>
      <c r="G55" s="16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row>
    <row r="56" spans="6:38" s="56" customFormat="1" ht="15" customHeight="1">
      <c r="F56" s="162"/>
      <c r="G56" s="16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row>
    <row r="57" spans="6:38" s="56" customFormat="1" ht="15" customHeight="1">
      <c r="F57" s="162"/>
      <c r="G57" s="16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row>
    <row r="58" spans="6:38" s="56" customFormat="1" ht="15" customHeight="1">
      <c r="F58" s="162"/>
      <c r="G58" s="16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row>
    <row r="59" spans="6:38" s="56" customFormat="1" ht="15" customHeight="1">
      <c r="F59" s="162"/>
      <c r="G59" s="16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row>
    <row r="60" spans="6:38" s="56" customFormat="1" ht="15" customHeight="1">
      <c r="F60" s="162"/>
      <c r="G60" s="16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row>
    <row r="61" spans="6:38" s="56" customFormat="1" ht="15" customHeight="1">
      <c r="F61" s="162"/>
      <c r="G61" s="16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row>
    <row r="62" spans="6:38" s="56" customFormat="1" ht="15" customHeight="1">
      <c r="F62" s="162"/>
      <c r="G62" s="16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row>
    <row r="63" spans="6:38" s="56" customFormat="1" ht="15" customHeight="1">
      <c r="F63" s="162"/>
      <c r="G63" s="16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row>
    <row r="64" spans="6:38" s="56" customFormat="1" ht="15" customHeight="1">
      <c r="F64" s="162"/>
      <c r="G64" s="16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row>
    <row r="65" spans="6:38" s="56" customFormat="1" ht="15" customHeight="1">
      <c r="F65" s="162"/>
      <c r="G65" s="16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row>
    <row r="66" spans="6:38" s="56" customFormat="1" ht="15" customHeight="1">
      <c r="F66" s="162"/>
      <c r="G66" s="16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row>
    <row r="67" spans="6:38" s="56" customFormat="1" ht="15" customHeight="1">
      <c r="F67" s="162"/>
      <c r="G67" s="16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row>
    <row r="68" spans="6:38" s="56" customFormat="1" ht="15" customHeight="1">
      <c r="F68" s="162"/>
      <c r="G68" s="16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row>
    <row r="69" spans="6:38" s="56" customFormat="1" ht="15" customHeight="1">
      <c r="F69" s="162"/>
      <c r="G69" s="16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row>
    <row r="70" spans="6:38" s="56" customFormat="1" ht="15" customHeight="1">
      <c r="F70" s="162"/>
      <c r="G70" s="16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row>
    <row r="71" spans="6:38" s="56" customFormat="1" ht="15" customHeight="1">
      <c r="F71" s="162"/>
      <c r="G71" s="16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row>
    <row r="72" spans="6:38" s="56" customFormat="1" ht="15" customHeight="1">
      <c r="F72" s="162"/>
      <c r="G72" s="16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row>
    <row r="73" spans="6:38" s="56" customFormat="1" ht="15" customHeight="1">
      <c r="F73" s="162"/>
      <c r="G73" s="16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row>
    <row r="74" spans="6:38" s="56" customFormat="1" ht="15" customHeight="1">
      <c r="F74" s="162"/>
      <c r="G74" s="16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row>
    <row r="75" spans="6:38" s="56" customFormat="1" ht="15" customHeight="1">
      <c r="F75" s="162"/>
      <c r="G75" s="16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row>
    <row r="76" spans="6:38" s="56" customFormat="1" ht="15" customHeight="1">
      <c r="F76" s="162"/>
      <c r="G76" s="16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row>
    <row r="77" spans="6:38" s="56" customFormat="1" ht="15" customHeight="1">
      <c r="F77" s="162"/>
      <c r="G77" s="16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row>
    <row r="78" spans="6:38" s="56" customFormat="1" ht="15" customHeight="1">
      <c r="F78" s="162"/>
      <c r="G78" s="16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row>
    <row r="79" spans="6:38" s="56" customFormat="1" ht="15" customHeight="1">
      <c r="F79" s="162"/>
      <c r="G79" s="16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6" customWidth="1"/>
    <col min="2" max="2" width="19.00390625" style="236" customWidth="1"/>
    <col min="3" max="3" width="18.421875" style="236" customWidth="1"/>
    <col min="4" max="4" width="18.140625" style="236" customWidth="1"/>
    <col min="5" max="5" width="19.421875" style="78" customWidth="1"/>
    <col min="6" max="6" width="20.7109375" style="78" customWidth="1"/>
    <col min="7" max="7" width="15.7109375" style="78" customWidth="1"/>
    <col min="8" max="16384" width="15.7109375" style="56" customWidth="1"/>
  </cols>
  <sheetData>
    <row r="1" spans="1:7" s="291" customFormat="1" ht="30" customHeight="1">
      <c r="A1" s="286" t="s">
        <v>0</v>
      </c>
      <c r="B1" s="287"/>
      <c r="C1" s="287"/>
      <c r="D1" s="287"/>
      <c r="E1" s="288"/>
      <c r="F1" s="289"/>
      <c r="G1" s="290"/>
    </row>
    <row r="2" spans="1:6" ht="15" customHeight="1">
      <c r="A2" s="89"/>
      <c r="B2" s="292"/>
      <c r="C2" s="292"/>
      <c r="D2" s="292"/>
      <c r="E2" s="292"/>
      <c r="F2" s="293"/>
    </row>
    <row r="3" spans="1:7" s="142" customFormat="1" ht="15" customHeight="1">
      <c r="A3" s="294" t="s">
        <v>201</v>
      </c>
      <c r="B3" s="295"/>
      <c r="C3" s="295"/>
      <c r="D3" s="295"/>
      <c r="E3" s="296"/>
      <c r="F3" s="297"/>
      <c r="G3" s="141"/>
    </row>
    <row r="4" spans="1:7" s="142" customFormat="1" ht="15" customHeight="1">
      <c r="A4" s="294" t="s">
        <v>202</v>
      </c>
      <c r="B4" s="295"/>
      <c r="C4" s="295"/>
      <c r="D4" s="295"/>
      <c r="E4" s="296"/>
      <c r="F4" s="297"/>
      <c r="G4" s="141"/>
    </row>
    <row r="5" spans="1:7" s="142" customFormat="1" ht="15" customHeight="1">
      <c r="A5" s="51" t="s">
        <v>159</v>
      </c>
      <c r="B5" s="295"/>
      <c r="C5" s="295"/>
      <c r="D5" s="295"/>
      <c r="E5" s="296"/>
      <c r="F5" s="297"/>
      <c r="G5" s="141"/>
    </row>
    <row r="6" spans="1:6" ht="15" customHeight="1">
      <c r="A6" s="298"/>
      <c r="E6" s="293"/>
      <c r="F6" s="293"/>
    </row>
    <row r="7" spans="1:6" ht="30" customHeight="1">
      <c r="A7" s="185"/>
      <c r="B7" s="208" t="s">
        <v>73</v>
      </c>
      <c r="C7" s="208" t="s">
        <v>74</v>
      </c>
      <c r="D7" s="208" t="s">
        <v>75</v>
      </c>
      <c r="E7" s="208" t="s">
        <v>76</v>
      </c>
      <c r="F7" s="209" t="s">
        <v>77</v>
      </c>
    </row>
    <row r="8" spans="1:6" ht="30" customHeight="1">
      <c r="A8" s="299" t="s">
        <v>203</v>
      </c>
      <c r="B8" s="300"/>
      <c r="C8" s="300"/>
      <c r="D8" s="300"/>
      <c r="F8" s="301"/>
    </row>
    <row r="9" spans="1:37" ht="15" customHeight="1">
      <c r="A9" s="56" t="s">
        <v>204</v>
      </c>
      <c r="B9" s="215">
        <f>'[1]Loss Expenses Paid YTD-16'!K21</f>
        <v>43988</v>
      </c>
      <c r="C9" s="215">
        <f>'[1]Loss Expenses Paid YTD-16'!K15</f>
        <v>288895</v>
      </c>
      <c r="D9" s="215">
        <f>'[1]Loss Expenses Paid YTD-16'!K9</f>
        <v>87071</v>
      </c>
      <c r="E9" s="188">
        <v>0</v>
      </c>
      <c r="F9" s="215">
        <f>SUM(B9:E9)</f>
        <v>419954</v>
      </c>
      <c r="G9" s="16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row>
    <row r="10" spans="1:37" s="74" customFormat="1" ht="15" customHeight="1">
      <c r="A10" s="74" t="s">
        <v>205</v>
      </c>
      <c r="B10" s="303">
        <f>'[1]Loss Expenses Paid YTD-16'!K22</f>
        <v>40415</v>
      </c>
      <c r="C10" s="303">
        <f>'[1]Loss Expenses Paid YTD-16'!K16</f>
        <v>133159</v>
      </c>
      <c r="D10" s="303">
        <f>'[1]Loss Expenses Paid YTD-16'!K10</f>
        <v>52532</v>
      </c>
      <c r="E10" s="188">
        <v>0</v>
      </c>
      <c r="F10" s="231">
        <f>SUM(B10:E10)</f>
        <v>226106</v>
      </c>
      <c r="G10" s="162"/>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row>
    <row r="11" spans="1:37" s="74" customFormat="1" ht="15" customHeight="1">
      <c r="A11" s="74" t="s">
        <v>206</v>
      </c>
      <c r="B11" s="222">
        <f>'[1]Loss Expenses Paid YTD-16'!K23</f>
        <v>0</v>
      </c>
      <c r="C11" s="222">
        <f>'[1]Loss Expenses Paid YTD-16'!K17</f>
        <v>0</v>
      </c>
      <c r="D11" s="222">
        <f>'[1]Loss Expenses Paid YTD-16'!K11</f>
        <v>0</v>
      </c>
      <c r="E11" s="222">
        <v>0</v>
      </c>
      <c r="F11" s="222">
        <f>SUM(B11:E11)</f>
        <v>0</v>
      </c>
      <c r="G11" s="162"/>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row>
    <row r="12" spans="1:37" s="74" customFormat="1" ht="15" customHeight="1" thickBot="1">
      <c r="A12" s="305" t="s">
        <v>168</v>
      </c>
      <c r="B12" s="228">
        <f>SUM(B9:B11)</f>
        <v>84403</v>
      </c>
      <c r="C12" s="228">
        <f>SUM(C9:C11)</f>
        <v>422054</v>
      </c>
      <c r="D12" s="228">
        <f>SUM(D9:D11)</f>
        <v>139603</v>
      </c>
      <c r="E12" s="316">
        <f>SUM(E9:E11)</f>
        <v>0</v>
      </c>
      <c r="F12" s="226">
        <f>SUM(F9:F11)</f>
        <v>646060</v>
      </c>
      <c r="G12" s="170"/>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row>
    <row r="13" spans="2:37" s="74" customFormat="1" ht="15" customHeight="1" thickTop="1">
      <c r="B13" s="224"/>
      <c r="C13" s="224"/>
      <c r="D13" s="224"/>
      <c r="E13" s="162"/>
      <c r="F13" s="78"/>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row>
    <row r="14" spans="1:37" s="74" customFormat="1" ht="30" customHeight="1">
      <c r="A14" s="309" t="s">
        <v>207</v>
      </c>
      <c r="B14" s="224"/>
      <c r="C14" s="224"/>
      <c r="D14" s="224"/>
      <c r="E14" s="162"/>
      <c r="F14" s="170"/>
      <c r="G14" s="162"/>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row>
    <row r="15" spans="1:37" s="74" customFormat="1" ht="15" customHeight="1">
      <c r="A15" s="56" t="s">
        <v>204</v>
      </c>
      <c r="B15" s="231">
        <f>'[1]Unpaid Loss Expense Reserves-14'!B22</f>
        <v>93626.72</v>
      </c>
      <c r="C15" s="231">
        <f>'[1]Unpaid Loss Expense Reserves-14'!C22</f>
        <v>79327</v>
      </c>
      <c r="D15" s="317">
        <f>'[1]Unpaid Loss Expense Reserves-14'!D22</f>
        <v>0</v>
      </c>
      <c r="E15" s="222">
        <v>0</v>
      </c>
      <c r="F15" s="231">
        <f>SUM(B15:E15)</f>
        <v>172953.72</v>
      </c>
      <c r="G15" s="162"/>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row>
    <row r="16" spans="1:37" s="74" customFormat="1" ht="15" customHeight="1">
      <c r="A16" s="74" t="s">
        <v>205</v>
      </c>
      <c r="B16" s="231">
        <f>'[1]Unpaid Loss Expense Reserves-14'!B23</f>
        <v>27513.440000000002</v>
      </c>
      <c r="C16" s="231">
        <f>'[1]Unpaid Loss Expense Reserves-14'!C23</f>
        <v>39661</v>
      </c>
      <c r="D16" s="231">
        <f>'[1]Unpaid Loss Expense Reserves-14'!D23</f>
        <v>44517</v>
      </c>
      <c r="E16" s="222">
        <v>0</v>
      </c>
      <c r="F16" s="231">
        <f>SUM(B16:E16)</f>
        <v>111691.44</v>
      </c>
      <c r="G16" s="162"/>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row>
    <row r="17" spans="1:37" s="74" customFormat="1" ht="15" customHeight="1">
      <c r="A17" s="74" t="s">
        <v>206</v>
      </c>
      <c r="B17" s="222">
        <f>'[1]Unpaid Loss Expense Reserves-14'!B24</f>
        <v>0</v>
      </c>
      <c r="C17" s="222">
        <f>'[1]Unpaid Loss Expense Reserves-14'!C24</f>
        <v>0</v>
      </c>
      <c r="D17" s="222">
        <f>'[1]Unpaid Loss Expense Reserves-14'!D24</f>
        <v>0</v>
      </c>
      <c r="E17" s="222">
        <v>0</v>
      </c>
      <c r="F17" s="222">
        <f>SUM(B17:E17)</f>
        <v>0</v>
      </c>
      <c r="G17" s="162"/>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row>
    <row r="18" spans="1:37" s="74" customFormat="1" ht="15" customHeight="1" thickBot="1">
      <c r="A18" s="305" t="s">
        <v>168</v>
      </c>
      <c r="B18" s="228">
        <f>SUM(B15:B17)</f>
        <v>121140.16</v>
      </c>
      <c r="C18" s="228">
        <f>SUM(C15:C17)</f>
        <v>118988</v>
      </c>
      <c r="D18" s="228">
        <f>SUM(D15:D17)</f>
        <v>44517</v>
      </c>
      <c r="E18" s="307">
        <f>SUM(E15:E17)</f>
        <v>0</v>
      </c>
      <c r="F18" s="226">
        <f>SUM(F15:F17)</f>
        <v>284645.16000000003</v>
      </c>
      <c r="G18" s="170"/>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row>
    <row r="19" spans="2:37" s="74" customFormat="1" ht="15" customHeight="1" thickTop="1">
      <c r="B19" s="224"/>
      <c r="C19" s="224"/>
      <c r="D19" s="224"/>
      <c r="E19" s="162"/>
      <c r="F19" s="78"/>
      <c r="G19" s="310"/>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row>
    <row r="20" spans="1:37" s="74" customFormat="1" ht="30" customHeight="1">
      <c r="A20" s="309" t="s">
        <v>211</v>
      </c>
      <c r="B20" s="311"/>
      <c r="C20" s="311"/>
      <c r="D20" s="311"/>
      <c r="E20" s="312"/>
      <c r="F20" s="170"/>
      <c r="G20" s="162"/>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row>
    <row r="21" spans="1:37" s="74" customFormat="1" ht="15" customHeight="1">
      <c r="A21" s="56" t="s">
        <v>204</v>
      </c>
      <c r="B21" s="188">
        <v>0</v>
      </c>
      <c r="C21" s="231">
        <v>216356</v>
      </c>
      <c r="D21" s="231">
        <v>72090</v>
      </c>
      <c r="E21" s="231">
        <v>32241</v>
      </c>
      <c r="F21" s="231">
        <f>SUM(B21:E21)</f>
        <v>320687</v>
      </c>
      <c r="G21" s="162"/>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row>
    <row r="22" spans="1:37" s="74" customFormat="1" ht="15" customHeight="1">
      <c r="A22" s="74" t="s">
        <v>209</v>
      </c>
      <c r="B22" s="188">
        <v>0</v>
      </c>
      <c r="C22" s="231">
        <v>15927</v>
      </c>
      <c r="D22" s="231">
        <v>7308</v>
      </c>
      <c r="E22" s="188">
        <v>0</v>
      </c>
      <c r="F22" s="231">
        <f>SUM(B22:E22)</f>
        <v>23235</v>
      </c>
      <c r="G22" s="162"/>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row>
    <row r="23" spans="1:37" s="74" customFormat="1" ht="15" customHeight="1">
      <c r="A23" s="74" t="s">
        <v>206</v>
      </c>
      <c r="B23" s="188">
        <v>0</v>
      </c>
      <c r="C23" s="188">
        <v>0</v>
      </c>
      <c r="D23" s="188">
        <v>0</v>
      </c>
      <c r="E23" s="188">
        <v>0</v>
      </c>
      <c r="F23" s="222">
        <f>SUM(B23:E23)</f>
        <v>0</v>
      </c>
      <c r="G23" s="162"/>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row>
    <row r="24" spans="1:37" s="74" customFormat="1" ht="15" customHeight="1" thickBot="1">
      <c r="A24" s="305" t="s">
        <v>168</v>
      </c>
      <c r="B24" s="316">
        <f>SUM(B21:B23)</f>
        <v>0</v>
      </c>
      <c r="C24" s="228">
        <f>SUM(C21:C23)</f>
        <v>232283</v>
      </c>
      <c r="D24" s="228">
        <f>SUM(D21:D23)</f>
        <v>79398</v>
      </c>
      <c r="E24" s="228">
        <f>SUM(E21:E23)</f>
        <v>32241</v>
      </c>
      <c r="F24" s="226">
        <f>SUM(F21:F23)</f>
        <v>343922</v>
      </c>
      <c r="G24" s="170"/>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row>
    <row r="25" spans="2:37" s="313" customFormat="1" ht="15" customHeight="1" thickTop="1">
      <c r="B25" s="311"/>
      <c r="C25" s="311"/>
      <c r="D25" s="311"/>
      <c r="E25" s="311"/>
      <c r="F25" s="311"/>
      <c r="G25" s="314"/>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row>
    <row r="26" spans="1:37" s="74" customFormat="1" ht="30" customHeight="1">
      <c r="A26" s="309" t="s">
        <v>210</v>
      </c>
      <c r="B26" s="224"/>
      <c r="C26" s="224"/>
      <c r="D26" s="224"/>
      <c r="E26" s="224"/>
      <c r="F26" s="224"/>
      <c r="G26" s="162"/>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row>
    <row r="27" spans="1:37" s="74" customFormat="1" ht="15" customHeight="1">
      <c r="A27" s="74" t="s">
        <v>204</v>
      </c>
      <c r="B27" s="231">
        <f aca="true" t="shared" si="0" ref="B27:E29">B9+B15-B21</f>
        <v>137614.72</v>
      </c>
      <c r="C27" s="217">
        <f t="shared" si="0"/>
        <v>151866</v>
      </c>
      <c r="D27" s="217">
        <f t="shared" si="0"/>
        <v>14981</v>
      </c>
      <c r="E27" s="217">
        <f t="shared" si="0"/>
        <v>-32241</v>
      </c>
      <c r="F27" s="217">
        <f>SUM(B27:E27)</f>
        <v>272220.72</v>
      </c>
      <c r="G27" s="162"/>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row>
    <row r="28" spans="1:37" s="74" customFormat="1" ht="15" customHeight="1">
      <c r="A28" s="74" t="s">
        <v>205</v>
      </c>
      <c r="B28" s="231">
        <f t="shared" si="0"/>
        <v>67928.44</v>
      </c>
      <c r="C28" s="217">
        <f t="shared" si="0"/>
        <v>156893</v>
      </c>
      <c r="D28" s="217">
        <f t="shared" si="0"/>
        <v>89741</v>
      </c>
      <c r="E28" s="188">
        <f t="shared" si="0"/>
        <v>0</v>
      </c>
      <c r="F28" s="217">
        <f>SUM(B28:E28)</f>
        <v>314562.44</v>
      </c>
      <c r="G28" s="162"/>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row>
    <row r="29" spans="1:37" s="74" customFormat="1" ht="15" customHeight="1">
      <c r="A29" s="74" t="s">
        <v>206</v>
      </c>
      <c r="B29" s="188">
        <f t="shared" si="0"/>
        <v>0</v>
      </c>
      <c r="C29" s="188">
        <f t="shared" si="0"/>
        <v>0</v>
      </c>
      <c r="D29" s="188">
        <f t="shared" si="0"/>
        <v>0</v>
      </c>
      <c r="E29" s="188">
        <f t="shared" si="0"/>
        <v>0</v>
      </c>
      <c r="F29" s="188">
        <f>SUM(B29:E29)</f>
        <v>0</v>
      </c>
      <c r="G29" s="162"/>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row>
    <row r="30" spans="1:37" ht="15" customHeight="1" thickBot="1">
      <c r="A30" s="48" t="s">
        <v>168</v>
      </c>
      <c r="B30" s="237">
        <f>SUM(B27:B29)</f>
        <v>205543.16</v>
      </c>
      <c r="C30" s="237">
        <f>SUM(C27:C29)</f>
        <v>308759</v>
      </c>
      <c r="D30" s="237">
        <f>SUM(D27:D29)</f>
        <v>104722</v>
      </c>
      <c r="E30" s="237">
        <f>SUM(E27:E29)</f>
        <v>-32241</v>
      </c>
      <c r="F30" s="237">
        <f>SUM(F27:F29)</f>
        <v>586783.1599999999</v>
      </c>
      <c r="G30" s="16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row>
    <row r="31" spans="2:38" ht="15" customHeight="1" thickTop="1">
      <c r="B31" s="223"/>
      <c r="C31" s="223"/>
      <c r="D31" s="223"/>
      <c r="F31" s="16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row>
    <row r="32" spans="2:38" s="78" customFormat="1" ht="15" customHeight="1">
      <c r="B32" s="223"/>
      <c r="C32" s="223"/>
      <c r="D32" s="223"/>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2:38" ht="15" customHeight="1">
      <c r="B33" s="223"/>
      <c r="C33" s="223"/>
      <c r="D33" s="223"/>
      <c r="F33" s="162"/>
      <c r="G33" s="16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row>
    <row r="34" spans="2:38" ht="15" customHeight="1">
      <c r="B34" s="223"/>
      <c r="C34" s="223"/>
      <c r="D34" s="223"/>
      <c r="F34" s="162"/>
      <c r="G34" s="16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row>
    <row r="35" spans="2:38" ht="15" customHeight="1">
      <c r="B35" s="223"/>
      <c r="C35" s="223"/>
      <c r="D35" s="223"/>
      <c r="F35" s="162"/>
      <c r="G35" s="16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row>
    <row r="36" spans="2:38" ht="15" customHeight="1">
      <c r="B36" s="223"/>
      <c r="C36" s="223"/>
      <c r="D36" s="223"/>
      <c r="F36" s="162"/>
      <c r="G36" s="16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row>
    <row r="37" spans="2:38" ht="15" customHeight="1">
      <c r="B37" s="223"/>
      <c r="C37" s="223"/>
      <c r="D37" s="223"/>
      <c r="F37" s="162"/>
      <c r="G37" s="16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row>
    <row r="38" spans="6:38" ht="15" customHeight="1">
      <c r="F38" s="162"/>
      <c r="G38" s="16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row>
    <row r="39" spans="6:38" ht="15" customHeight="1">
      <c r="F39" s="162"/>
      <c r="G39" s="16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row>
    <row r="40" spans="6:38" ht="15" customHeight="1">
      <c r="F40" s="162"/>
      <c r="G40" s="16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row>
    <row r="41" spans="6:38" ht="15" customHeight="1">
      <c r="F41" s="162"/>
      <c r="G41" s="16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row>
    <row r="42" spans="6:38" ht="15" customHeight="1">
      <c r="F42" s="162"/>
      <c r="G42" s="16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row>
    <row r="43" spans="6:38" ht="15" customHeight="1">
      <c r="F43" s="162"/>
      <c r="G43" s="16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row>
    <row r="44" spans="6:38" ht="15" customHeight="1">
      <c r="F44" s="162"/>
      <c r="G44" s="16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row>
    <row r="45" spans="6:38" ht="15" customHeight="1">
      <c r="F45" s="162"/>
      <c r="G45" s="16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row>
    <row r="46" spans="6:38" ht="15" customHeight="1">
      <c r="F46" s="162"/>
      <c r="G46" s="16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row>
    <row r="47" spans="6:38" ht="15" customHeight="1">
      <c r="F47" s="162"/>
      <c r="G47" s="16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row>
    <row r="48" spans="6:38" ht="15" customHeight="1">
      <c r="F48" s="162"/>
      <c r="G48" s="16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row>
    <row r="49" spans="6:38" s="56" customFormat="1" ht="15" customHeight="1">
      <c r="F49" s="162"/>
      <c r="G49" s="16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row>
    <row r="50" spans="6:38" s="56" customFormat="1" ht="15" customHeight="1">
      <c r="F50" s="162"/>
      <c r="G50" s="16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row>
    <row r="51" spans="6:38" s="56" customFormat="1" ht="15" customHeight="1">
      <c r="F51" s="162"/>
      <c r="G51" s="16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row>
    <row r="52" spans="6:38" s="56" customFormat="1" ht="15" customHeight="1">
      <c r="F52" s="162"/>
      <c r="G52" s="16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row>
    <row r="53" spans="6:38" s="56" customFormat="1" ht="15" customHeight="1">
      <c r="F53" s="162"/>
      <c r="G53" s="16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row>
    <row r="54" spans="6:38" s="56" customFormat="1" ht="15" customHeight="1">
      <c r="F54" s="162"/>
      <c r="G54" s="16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row>
    <row r="55" spans="6:38" s="56" customFormat="1" ht="15" customHeight="1">
      <c r="F55" s="162"/>
      <c r="G55" s="16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row>
    <row r="56" spans="6:38" s="56" customFormat="1" ht="15" customHeight="1">
      <c r="F56" s="162"/>
      <c r="G56" s="16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row>
    <row r="57" spans="6:38" s="56" customFormat="1" ht="15" customHeight="1">
      <c r="F57" s="162"/>
      <c r="G57" s="16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row>
    <row r="58" spans="6:38" s="56" customFormat="1" ht="15" customHeight="1">
      <c r="F58" s="162"/>
      <c r="G58" s="16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row>
    <row r="59" spans="6:38" s="56" customFormat="1" ht="15" customHeight="1">
      <c r="F59" s="162"/>
      <c r="G59" s="16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row>
    <row r="60" spans="6:38" s="56" customFormat="1" ht="15" customHeight="1">
      <c r="F60" s="162"/>
      <c r="G60" s="16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row>
    <row r="61" spans="6:38" s="56" customFormat="1" ht="15" customHeight="1">
      <c r="F61" s="162"/>
      <c r="G61" s="16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row>
    <row r="62" spans="6:38" s="56" customFormat="1" ht="15" customHeight="1">
      <c r="F62" s="162"/>
      <c r="G62" s="16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row>
    <row r="63" spans="6:38" s="56" customFormat="1" ht="15" customHeight="1">
      <c r="F63" s="162"/>
      <c r="G63" s="16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row>
    <row r="64" spans="6:38" s="56" customFormat="1" ht="15" customHeight="1">
      <c r="F64" s="162"/>
      <c r="G64" s="16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row>
    <row r="65" spans="6:38" s="56" customFormat="1" ht="15" customHeight="1">
      <c r="F65" s="162"/>
      <c r="G65" s="16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row>
    <row r="66" spans="6:38" s="56" customFormat="1" ht="15" customHeight="1">
      <c r="F66" s="162"/>
      <c r="G66" s="16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row>
    <row r="67" spans="6:38" s="56" customFormat="1" ht="15" customHeight="1">
      <c r="F67" s="162"/>
      <c r="G67" s="16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row>
    <row r="68" spans="6:38" s="56" customFormat="1" ht="15" customHeight="1">
      <c r="F68" s="162"/>
      <c r="G68" s="16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row>
    <row r="69" spans="6:38" s="56" customFormat="1" ht="15" customHeight="1">
      <c r="F69" s="162"/>
      <c r="G69" s="16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row>
    <row r="70" spans="6:38" s="56" customFormat="1" ht="15" customHeight="1">
      <c r="F70" s="162"/>
      <c r="G70" s="16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row>
    <row r="71" spans="6:38" s="56" customFormat="1" ht="15" customHeight="1">
      <c r="F71" s="162"/>
      <c r="G71" s="16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row>
    <row r="72" spans="6:38" s="56" customFormat="1" ht="15" customHeight="1">
      <c r="F72" s="162"/>
      <c r="G72" s="16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row>
    <row r="73" spans="6:38" s="56" customFormat="1" ht="15" customHeight="1">
      <c r="F73" s="162"/>
      <c r="G73" s="16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row>
    <row r="74" spans="6:38" s="56" customFormat="1" ht="15" customHeight="1">
      <c r="F74" s="162"/>
      <c r="G74" s="16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row>
    <row r="75" spans="6:38" s="56" customFormat="1" ht="15" customHeight="1">
      <c r="F75" s="162"/>
      <c r="G75" s="16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row>
    <row r="76" spans="6:38" s="56" customFormat="1" ht="15" customHeight="1">
      <c r="F76" s="162"/>
      <c r="G76" s="16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row>
    <row r="77" spans="6:38" s="56" customFormat="1" ht="15" customHeight="1">
      <c r="F77" s="162"/>
      <c r="G77" s="16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row>
    <row r="78" spans="6:38" s="56" customFormat="1" ht="15" customHeight="1">
      <c r="F78" s="162"/>
      <c r="G78" s="16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row>
    <row r="79" spans="6:38" s="56" customFormat="1" ht="15" customHeight="1">
      <c r="F79" s="162"/>
      <c r="G79" s="16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E1"/>
    </sheetView>
  </sheetViews>
  <sheetFormatPr defaultColWidth="15.7109375" defaultRowHeight="15" customHeight="1"/>
  <cols>
    <col min="1" max="1" width="64.140625" style="56" bestFit="1" customWidth="1"/>
    <col min="2" max="2" width="17.28125" style="78" bestFit="1" customWidth="1"/>
    <col min="3" max="3" width="16.140625" style="78" bestFit="1" customWidth="1"/>
    <col min="4" max="4" width="12.28125" style="56" bestFit="1" customWidth="1"/>
    <col min="5" max="5" width="15.00390625" style="56" bestFit="1" customWidth="1"/>
    <col min="6" max="16384" width="15.7109375" style="56" customWidth="1"/>
  </cols>
  <sheetData>
    <row r="1" spans="1:5" s="48" customFormat="1" ht="30" customHeight="1">
      <c r="A1" s="318" t="s">
        <v>0</v>
      </c>
      <c r="B1" s="318"/>
      <c r="C1" s="318"/>
      <c r="D1" s="318"/>
      <c r="E1" s="318"/>
    </row>
    <row r="2" spans="1:3" s="49" customFormat="1" ht="15" customHeight="1">
      <c r="A2" s="319"/>
      <c r="B2" s="319"/>
      <c r="C2" s="319"/>
    </row>
    <row r="3" spans="1:5" s="50" customFormat="1" ht="15" customHeight="1">
      <c r="A3" s="322" t="s">
        <v>42</v>
      </c>
      <c r="B3" s="322"/>
      <c r="C3" s="322"/>
      <c r="D3" s="322"/>
      <c r="E3" s="322"/>
    </row>
    <row r="4" spans="1:5" s="50" customFormat="1" ht="15" customHeight="1">
      <c r="A4" s="323" t="s">
        <v>43</v>
      </c>
      <c r="B4" s="322"/>
      <c r="C4" s="322"/>
      <c r="D4" s="322"/>
      <c r="E4" s="322"/>
    </row>
    <row r="5" spans="1:3" s="50" customFormat="1" ht="15" customHeight="1">
      <c r="A5" s="51"/>
      <c r="B5" s="52"/>
      <c r="C5" s="52"/>
    </row>
    <row r="6" spans="1:5" ht="15" customHeight="1">
      <c r="A6" s="53"/>
      <c r="B6" s="54" t="s">
        <v>44</v>
      </c>
      <c r="C6" s="55"/>
      <c r="D6" s="54" t="s">
        <v>45</v>
      </c>
      <c r="E6" s="55"/>
    </row>
    <row r="7" spans="1:5" ht="15" customHeight="1">
      <c r="A7" s="53"/>
      <c r="B7" s="57"/>
      <c r="C7" s="58"/>
      <c r="D7" s="57"/>
      <c r="E7" s="58"/>
    </row>
    <row r="8" spans="1:5" ht="15" customHeight="1">
      <c r="A8" s="59" t="s">
        <v>46</v>
      </c>
      <c r="B8" s="57"/>
      <c r="C8" s="60"/>
      <c r="D8" s="57"/>
      <c r="E8" s="60"/>
    </row>
    <row r="9" spans="1:5" ht="15" customHeight="1">
      <c r="A9" s="59"/>
      <c r="B9" s="57"/>
      <c r="C9" s="60"/>
      <c r="D9" s="57"/>
      <c r="E9" s="60"/>
    </row>
    <row r="10" spans="1:5" ht="15" customHeight="1">
      <c r="A10" s="53" t="s">
        <v>47</v>
      </c>
      <c r="B10" s="61"/>
      <c r="C10" s="62">
        <f>'Earned Incurred QTD-5'!D16</f>
        <v>1825786</v>
      </c>
      <c r="D10" s="61"/>
      <c r="E10" s="62">
        <f>'Earned Incurred YTD-6'!D16</f>
        <v>5560807</v>
      </c>
    </row>
    <row r="11" spans="1:5" ht="15" customHeight="1">
      <c r="A11" s="59"/>
      <c r="B11" s="61"/>
      <c r="C11" s="63"/>
      <c r="D11" s="61"/>
      <c r="E11" s="63"/>
    </row>
    <row r="12" spans="1:5" ht="15" customHeight="1">
      <c r="A12" s="59" t="s">
        <v>48</v>
      </c>
      <c r="B12" s="61"/>
      <c r="C12" s="63"/>
      <c r="D12" s="61"/>
      <c r="E12" s="63"/>
    </row>
    <row r="13" spans="1:5" ht="15" customHeight="1">
      <c r="A13" s="53" t="s">
        <v>49</v>
      </c>
      <c r="B13" s="64">
        <f>'Earned Incurred QTD-5'!D23</f>
        <v>770394</v>
      </c>
      <c r="C13" s="65"/>
      <c r="D13" s="64">
        <f>'Earned Incurred YTD-6'!D23</f>
        <v>1972538</v>
      </c>
      <c r="E13" s="65"/>
    </row>
    <row r="14" spans="1:5" ht="15" customHeight="1">
      <c r="A14" s="53" t="s">
        <v>50</v>
      </c>
      <c r="B14" s="66">
        <f>'Earned Incurred QTD-5'!D30</f>
        <v>216073.16000000003</v>
      </c>
      <c r="C14" s="65"/>
      <c r="D14" s="64">
        <f>'Earned Incurred YTD-6'!D30</f>
        <v>586783.16</v>
      </c>
      <c r="E14" s="65"/>
    </row>
    <row r="15" spans="1:5" ht="15" customHeight="1">
      <c r="A15" s="53" t="s">
        <v>51</v>
      </c>
      <c r="B15" s="66">
        <f>'Earned Incurred QTD-5'!C37</f>
        <v>147072</v>
      </c>
      <c r="C15" s="65"/>
      <c r="D15" s="64">
        <f>'Earned Incurred YTD-6'!C37</f>
        <v>434459</v>
      </c>
      <c r="E15" s="65"/>
    </row>
    <row r="16" spans="1:5" ht="15" customHeight="1">
      <c r="A16" s="53" t="s">
        <v>52</v>
      </c>
      <c r="B16" s="66">
        <f>'Earned Incurred QTD-5'!C38+'Earned Incurred QTD-5'!C39+'Earned Incurred QTD-5'!C43</f>
        <v>766253</v>
      </c>
      <c r="C16" s="65"/>
      <c r="D16" s="64">
        <f>'Earned Incurred YTD-6'!C38+'Earned Incurred YTD-6'!C39+'Earned Incurred YTD-6'!C43</f>
        <v>2360334</v>
      </c>
      <c r="E16" s="65"/>
    </row>
    <row r="17" spans="1:5" ht="15" customHeight="1">
      <c r="A17" s="53" t="s">
        <v>53</v>
      </c>
      <c r="B17" s="67">
        <f>'Earned Incurred QTD-5'!D36</f>
        <v>8342</v>
      </c>
      <c r="C17" s="65"/>
      <c r="D17" s="67">
        <f>'Earned Incurred YTD-6'!D36</f>
        <v>25640</v>
      </c>
      <c r="E17" s="65"/>
    </row>
    <row r="18" spans="1:5" ht="15" customHeight="1">
      <c r="A18" s="53" t="s">
        <v>54</v>
      </c>
      <c r="B18" s="68"/>
      <c r="C18" s="69">
        <f>SUM(B13:B17)</f>
        <v>1908134.1600000001</v>
      </c>
      <c r="D18" s="68"/>
      <c r="E18" s="69">
        <f>SUM(D13:D17)</f>
        <v>5379754.16</v>
      </c>
    </row>
    <row r="19" spans="1:5" ht="15" customHeight="1">
      <c r="A19" s="53"/>
      <c r="B19" s="68"/>
      <c r="C19" s="70"/>
      <c r="D19" s="68"/>
      <c r="E19" s="70"/>
    </row>
    <row r="20" spans="1:5" ht="15" customHeight="1">
      <c r="A20" s="53" t="s">
        <v>55</v>
      </c>
      <c r="B20" s="68"/>
      <c r="C20" s="71">
        <f>C10-C18</f>
        <v>-82348.16000000015</v>
      </c>
      <c r="D20" s="68"/>
      <c r="E20" s="71">
        <f>E10-E18</f>
        <v>181052.83999999985</v>
      </c>
    </row>
    <row r="21" spans="1:5" ht="15" customHeight="1">
      <c r="A21" s="59"/>
      <c r="B21" s="68"/>
      <c r="C21" s="72"/>
      <c r="D21" s="68"/>
      <c r="E21" s="72"/>
    </row>
    <row r="22" spans="1:5" ht="15" customHeight="1">
      <c r="A22" s="59" t="s">
        <v>56</v>
      </c>
      <c r="B22" s="68"/>
      <c r="C22" s="72"/>
      <c r="D22" s="68"/>
      <c r="E22" s="72"/>
    </row>
    <row r="23" spans="1:5" ht="15" customHeight="1">
      <c r="A23" s="53" t="s">
        <v>57</v>
      </c>
      <c r="B23" s="64">
        <f>'Earned Incurred QTD-5'!D52</f>
        <v>65128</v>
      </c>
      <c r="C23" s="70"/>
      <c r="D23" s="64">
        <f>'Earned Incurred YTD-6'!D52</f>
        <v>195785</v>
      </c>
      <c r="E23" s="70"/>
    </row>
    <row r="24" spans="1:5" ht="15" customHeight="1">
      <c r="A24" s="53" t="s">
        <v>58</v>
      </c>
      <c r="B24" s="73">
        <f>'Earned Incurred QTD-5'!D53</f>
        <v>1310</v>
      </c>
      <c r="C24" s="70"/>
      <c r="D24" s="73">
        <f>'Earned Incurred YTD-6'!D53</f>
        <v>16627</v>
      </c>
      <c r="E24" s="70"/>
    </row>
    <row r="25" spans="1:5" ht="15" customHeight="1">
      <c r="A25" s="53" t="s">
        <v>59</v>
      </c>
      <c r="B25" s="64"/>
      <c r="C25" s="69">
        <f>SUM(B23:B24)</f>
        <v>66438</v>
      </c>
      <c r="D25" s="64"/>
      <c r="E25" s="69">
        <f>SUM(D23:D24)</f>
        <v>212412</v>
      </c>
    </row>
    <row r="26" spans="1:5" ht="15" customHeight="1">
      <c r="A26" s="53"/>
      <c r="B26" s="68"/>
      <c r="C26" s="72"/>
      <c r="D26" s="68"/>
      <c r="E26" s="72"/>
    </row>
    <row r="27" spans="1:5" ht="15" customHeight="1">
      <c r="A27" s="59" t="s">
        <v>60</v>
      </c>
      <c r="B27" s="68"/>
      <c r="C27" s="72"/>
      <c r="D27" s="68"/>
      <c r="E27" s="72"/>
    </row>
    <row r="28" spans="1:5" ht="15" customHeight="1">
      <c r="A28" s="53" t="s">
        <v>61</v>
      </c>
      <c r="B28" s="64">
        <f>-'[1]3Q19 Trial Balance'!G261</f>
        <v>500</v>
      </c>
      <c r="C28" s="72"/>
      <c r="D28" s="64">
        <f>-'[1]3Q19 Trial Balance'!I261</f>
        <v>2000</v>
      </c>
      <c r="E28" s="72"/>
    </row>
    <row r="29" spans="1:5" ht="15" customHeight="1">
      <c r="A29" s="53" t="s">
        <v>62</v>
      </c>
      <c r="B29" s="67">
        <f>-'[1]3Q19 Trial Balance'!G262</f>
        <v>3280</v>
      </c>
      <c r="C29" s="70"/>
      <c r="D29" s="73">
        <f>-'[1]3Q19 Trial Balance'!I262</f>
        <v>9537</v>
      </c>
      <c r="E29" s="70"/>
    </row>
    <row r="30" spans="1:6" ht="15" customHeight="1">
      <c r="A30" s="53" t="s">
        <v>63</v>
      </c>
      <c r="B30" s="64"/>
      <c r="C30" s="69">
        <f>SUM(B28:B29)</f>
        <v>3780</v>
      </c>
      <c r="D30" s="64"/>
      <c r="E30" s="69">
        <f>SUM(D28:D29)</f>
        <v>11537</v>
      </c>
      <c r="F30" s="74"/>
    </row>
    <row r="31" spans="1:5" ht="15" customHeight="1">
      <c r="A31" s="53"/>
      <c r="B31" s="68"/>
      <c r="C31" s="72"/>
      <c r="D31" s="68"/>
      <c r="E31" s="72"/>
    </row>
    <row r="32" spans="1:5" ht="15.75" thickBot="1">
      <c r="A32" s="53" t="s">
        <v>64</v>
      </c>
      <c r="B32" s="68"/>
      <c r="C32" s="75">
        <f>C20+C25+C30</f>
        <v>-12130.160000000149</v>
      </c>
      <c r="D32" s="68"/>
      <c r="E32" s="75">
        <f>E20+E25+E30</f>
        <v>405001.83999999985</v>
      </c>
    </row>
    <row r="33" spans="1:5" ht="15" customHeight="1">
      <c r="A33" s="59"/>
      <c r="B33" s="68"/>
      <c r="C33" s="76"/>
      <c r="D33" s="68"/>
      <c r="E33" s="76"/>
    </row>
    <row r="34" spans="1:5" ht="15" customHeight="1">
      <c r="A34" s="59" t="s">
        <v>39</v>
      </c>
      <c r="B34" s="68"/>
      <c r="C34" s="72"/>
      <c r="D34" s="68"/>
      <c r="E34" s="72"/>
    </row>
    <row r="35" spans="1:6" ht="15" customHeight="1">
      <c r="A35" s="53" t="s">
        <v>65</v>
      </c>
      <c r="B35" s="68"/>
      <c r="C35" s="71">
        <v>4054417</v>
      </c>
      <c r="D35" s="68"/>
      <c r="E35" s="71">
        <v>3562778</v>
      </c>
      <c r="F35" s="74"/>
    </row>
    <row r="36" spans="1:6" ht="15" customHeight="1">
      <c r="A36" s="53" t="s">
        <v>66</v>
      </c>
      <c r="B36" s="66">
        <f>C32</f>
        <v>-12130.160000000149</v>
      </c>
      <c r="C36" s="71"/>
      <c r="D36" s="66">
        <f>E32</f>
        <v>405001.83999999985</v>
      </c>
      <c r="E36" s="71"/>
      <c r="F36" s="74"/>
    </row>
    <row r="37" spans="1:6" ht="15" customHeight="1">
      <c r="A37" s="53" t="s">
        <v>67</v>
      </c>
      <c r="B37" s="66">
        <f>-'[1]3Q19 Trial Balance'!G194</f>
        <v>40092</v>
      </c>
      <c r="C37" s="71"/>
      <c r="D37" s="66">
        <v>56691</v>
      </c>
      <c r="E37" s="71"/>
      <c r="F37" s="74"/>
    </row>
    <row r="38" spans="1:6" ht="15" customHeight="1">
      <c r="A38" s="77" t="s">
        <v>68</v>
      </c>
      <c r="B38" s="73">
        <f>-'[1]3Q19 Trial Balance'!H190</f>
        <v>10660</v>
      </c>
      <c r="C38" s="70"/>
      <c r="D38" s="73">
        <v>68568</v>
      </c>
      <c r="E38" s="70"/>
      <c r="F38" s="74"/>
    </row>
    <row r="39" spans="2:5" ht="15" customHeight="1">
      <c r="B39" s="66"/>
      <c r="C39" s="72"/>
      <c r="D39" s="64"/>
      <c r="E39" s="72"/>
    </row>
    <row r="40" spans="1:5" ht="15" customHeight="1">
      <c r="A40" s="53" t="s">
        <v>69</v>
      </c>
      <c r="C40" s="66">
        <f>SUM(B36:B38)</f>
        <v>38621.83999999985</v>
      </c>
      <c r="D40" s="79"/>
      <c r="E40" s="70">
        <f>SUM(D36:D38)</f>
        <v>530260.8399999999</v>
      </c>
    </row>
    <row r="41" spans="1:6" ht="15" customHeight="1">
      <c r="A41" s="53"/>
      <c r="C41" s="70"/>
      <c r="D41" s="78"/>
      <c r="E41" s="70"/>
      <c r="F41" s="74"/>
    </row>
    <row r="42" spans="1:5" ht="15" customHeight="1">
      <c r="A42" s="80" t="s">
        <v>70</v>
      </c>
      <c r="C42" s="81"/>
      <c r="D42" s="78"/>
      <c r="E42" s="81"/>
    </row>
    <row r="43" spans="1:5" ht="15" customHeight="1" thickBot="1">
      <c r="A43" s="82"/>
      <c r="B43" s="61"/>
      <c r="C43" s="83">
        <f>C35+C40</f>
        <v>4093038.84</v>
      </c>
      <c r="D43" s="61"/>
      <c r="E43" s="83">
        <f>E35+E40</f>
        <v>4093038.84</v>
      </c>
    </row>
    <row r="44" spans="1:6" ht="15" customHeight="1" thickTop="1">
      <c r="A44" s="82"/>
      <c r="D44" s="78"/>
      <c r="E44" s="78"/>
      <c r="F44" s="78"/>
    </row>
    <row r="45" spans="4:6" ht="15" customHeight="1">
      <c r="D45" s="78"/>
      <c r="E45" s="78"/>
      <c r="F45" s="78"/>
    </row>
    <row r="46" spans="1:5" ht="15" customHeight="1">
      <c r="A46" s="84"/>
      <c r="E46" s="78"/>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29" bestFit="1" customWidth="1"/>
    <col min="2" max="3" width="15.7109375" style="129" customWidth="1"/>
    <col min="4" max="5" width="15.7109375" style="130" customWidth="1"/>
    <col min="6" max="6" width="15.7109375" style="131" customWidth="1"/>
    <col min="7" max="16384" width="15.7109375" style="129" customWidth="1"/>
  </cols>
  <sheetData>
    <row r="1" spans="1:6" s="85" customFormat="1" ht="30" customHeight="1">
      <c r="A1" s="324" t="s">
        <v>0</v>
      </c>
      <c r="B1" s="324"/>
      <c r="C1" s="324"/>
      <c r="D1" s="324"/>
      <c r="E1" s="324"/>
      <c r="F1" s="324"/>
    </row>
    <row r="2" spans="1:6" s="86" customFormat="1" ht="15" customHeight="1">
      <c r="A2" s="325"/>
      <c r="B2" s="325"/>
      <c r="C2" s="325"/>
      <c r="D2" s="325"/>
      <c r="E2" s="325"/>
      <c r="F2" s="325"/>
    </row>
    <row r="3" spans="1:6" s="87" customFormat="1" ht="15" customHeight="1">
      <c r="A3" s="326" t="s">
        <v>71</v>
      </c>
      <c r="B3" s="326"/>
      <c r="C3" s="326"/>
      <c r="D3" s="326"/>
      <c r="E3" s="326"/>
      <c r="F3" s="326"/>
    </row>
    <row r="4" spans="1:6" s="87" customFormat="1" ht="15" customHeight="1">
      <c r="A4" s="326" t="s">
        <v>72</v>
      </c>
      <c r="B4" s="326"/>
      <c r="C4" s="326"/>
      <c r="D4" s="326"/>
      <c r="E4" s="326"/>
      <c r="F4" s="326"/>
    </row>
    <row r="5" spans="1:6" s="93" customFormat="1" ht="15" customHeight="1">
      <c r="A5" s="88"/>
      <c r="B5" s="89"/>
      <c r="C5" s="89"/>
      <c r="D5" s="90"/>
      <c r="E5" s="91"/>
      <c r="F5" s="92"/>
    </row>
    <row r="6" spans="1:6" s="96" customFormat="1" ht="30" customHeight="1">
      <c r="A6" s="94"/>
      <c r="B6" s="95" t="s">
        <v>73</v>
      </c>
      <c r="C6" s="95" t="s">
        <v>74</v>
      </c>
      <c r="D6" s="95" t="s">
        <v>75</v>
      </c>
      <c r="E6" s="95" t="s">
        <v>76</v>
      </c>
      <c r="F6" s="95" t="s">
        <v>77</v>
      </c>
    </row>
    <row r="7" spans="1:6" s="100" customFormat="1" ht="15" customHeight="1">
      <c r="A7" s="97" t="s">
        <v>78</v>
      </c>
      <c r="B7" s="98"/>
      <c r="C7" s="98"/>
      <c r="D7" s="99"/>
      <c r="E7" s="99"/>
      <c r="F7" s="99"/>
    </row>
    <row r="8" spans="1:6" s="104" customFormat="1" ht="15" customHeight="1">
      <c r="A8" s="101" t="s">
        <v>79</v>
      </c>
      <c r="B8" s="102">
        <f>'Premiums QTD-7'!B12</f>
        <v>1843265</v>
      </c>
      <c r="C8" s="102">
        <f>'Premiums QTD-7'!C12</f>
        <v>-8262</v>
      </c>
      <c r="D8" s="103">
        <f>'Premiums QTD-7'!D12</f>
        <v>0</v>
      </c>
      <c r="E8" s="103">
        <f>'Premiums QTD-7'!E12</f>
        <v>0</v>
      </c>
      <c r="F8" s="102">
        <f>SUM(B8:E8)</f>
        <v>1835003</v>
      </c>
    </row>
    <row r="9" spans="1:8" s="104" customFormat="1" ht="15" customHeight="1">
      <c r="A9" s="105" t="s">
        <v>80</v>
      </c>
      <c r="B9" s="106">
        <f>'Earned Incurred QTD-5'!D55</f>
        <v>3780</v>
      </c>
      <c r="C9" s="103">
        <v>0</v>
      </c>
      <c r="D9" s="103">
        <v>0</v>
      </c>
      <c r="E9" s="103">
        <v>0</v>
      </c>
      <c r="F9" s="106">
        <f>SUM(B9:E9)</f>
        <v>3780</v>
      </c>
      <c r="H9" s="107"/>
    </row>
    <row r="10" spans="1:6" s="104" customFormat="1" ht="15" customHeight="1">
      <c r="A10" s="101" t="s">
        <v>81</v>
      </c>
      <c r="B10" s="106">
        <f>'Earned Incurred QTD-5'!C48</f>
        <v>72446</v>
      </c>
      <c r="C10" s="103">
        <v>0</v>
      </c>
      <c r="D10" s="103">
        <v>0</v>
      </c>
      <c r="E10" s="103">
        <v>0</v>
      </c>
      <c r="F10" s="106">
        <f>SUM(B10:E10)</f>
        <v>72446</v>
      </c>
    </row>
    <row r="11" spans="1:8" s="104" customFormat="1" ht="15" customHeight="1">
      <c r="A11" s="101" t="s">
        <v>82</v>
      </c>
      <c r="B11" s="108">
        <f>'Earned Incurred QTD-5'!D53</f>
        <v>1310</v>
      </c>
      <c r="C11" s="103">
        <v>0</v>
      </c>
      <c r="D11" s="103">
        <v>0</v>
      </c>
      <c r="E11" s="103">
        <v>0</v>
      </c>
      <c r="F11" s="108">
        <f>SUM(B11:E11)</f>
        <v>1310</v>
      </c>
      <c r="H11" s="107"/>
    </row>
    <row r="12" spans="1:6" s="104" customFormat="1" ht="15" customHeight="1" thickBot="1">
      <c r="A12" s="109" t="s">
        <v>83</v>
      </c>
      <c r="B12" s="110">
        <f>SUM(B8:B11)</f>
        <v>1920801</v>
      </c>
      <c r="C12" s="110">
        <f>SUM(C8:C11)</f>
        <v>-8262</v>
      </c>
      <c r="D12" s="111">
        <f>SUM(D8:D11)</f>
        <v>0</v>
      </c>
      <c r="E12" s="111">
        <f>SUM(E8:E11)</f>
        <v>0</v>
      </c>
      <c r="F12" s="112">
        <f>SUM(F8:F11)</f>
        <v>1912539</v>
      </c>
    </row>
    <row r="13" spans="1:6" s="104" customFormat="1" ht="15" customHeight="1" thickTop="1">
      <c r="A13" s="109"/>
      <c r="B13" s="113"/>
      <c r="C13" s="113"/>
      <c r="D13" s="113"/>
      <c r="E13" s="114"/>
      <c r="F13" s="114"/>
    </row>
    <row r="14" spans="1:6" s="104" customFormat="1" ht="15" customHeight="1">
      <c r="A14" s="97" t="s">
        <v>84</v>
      </c>
      <c r="B14" s="99"/>
      <c r="C14" s="99"/>
      <c r="D14" s="99"/>
      <c r="E14" s="115"/>
      <c r="F14" s="114"/>
    </row>
    <row r="15" spans="1:6" s="104" customFormat="1" ht="15" customHeight="1">
      <c r="A15" s="109" t="s">
        <v>85</v>
      </c>
      <c r="B15" s="106">
        <f>'Losses Incurred QTD-9'!B12</f>
        <v>147400</v>
      </c>
      <c r="C15" s="106">
        <f>'Losses Incurred QTD-9'!C12</f>
        <v>445147</v>
      </c>
      <c r="D15" s="108">
        <f>'Losses Incurred QTD-9'!D12</f>
        <v>5051</v>
      </c>
      <c r="E15" s="103">
        <f>'Losses Incurred QTD-9'!E12</f>
        <v>0</v>
      </c>
      <c r="F15" s="106">
        <f aca="true" t="shared" si="0" ref="F15:F23">SUM(B15:E15)</f>
        <v>597598</v>
      </c>
    </row>
    <row r="16" spans="1:6" s="104" customFormat="1" ht="15" customHeight="1">
      <c r="A16" s="109" t="s">
        <v>86</v>
      </c>
      <c r="B16" s="106">
        <f>'[1]Loss Expenses Paid QTD-15'!C24</f>
        <v>17946</v>
      </c>
      <c r="C16" s="106">
        <f>'[1]Loss Expenses Paid QTD-15'!C18</f>
        <v>45395</v>
      </c>
      <c r="D16" s="106">
        <f>'[1]Loss Expenses Paid QTD-15'!C12</f>
        <v>17759</v>
      </c>
      <c r="E16" s="103">
        <v>0</v>
      </c>
      <c r="F16" s="106">
        <f t="shared" si="0"/>
        <v>81100</v>
      </c>
    </row>
    <row r="17" spans="1:6" s="104" customFormat="1" ht="15" customHeight="1">
      <c r="A17" s="109" t="s">
        <v>87</v>
      </c>
      <c r="B17" s="108">
        <f>'[1]Loss Expenses Paid QTD-15'!I24</f>
        <v>26908</v>
      </c>
      <c r="C17" s="108">
        <f>'[1]Loss Expenses Paid QTD-15'!I18</f>
        <v>81263</v>
      </c>
      <c r="D17" s="108">
        <f>'[1]Loss Expenses Paid QTD-15'!I12</f>
        <v>1025</v>
      </c>
      <c r="E17" s="103">
        <v>0</v>
      </c>
      <c r="F17" s="108">
        <f t="shared" si="0"/>
        <v>109196</v>
      </c>
    </row>
    <row r="18" spans="1:6" s="104" customFormat="1" ht="15" customHeight="1">
      <c r="A18" s="109" t="s">
        <v>88</v>
      </c>
      <c r="B18" s="106">
        <f>'[1]3Q19 Trial Balance'!H373</f>
        <v>6701</v>
      </c>
      <c r="C18" s="103">
        <v>0</v>
      </c>
      <c r="D18" s="103">
        <v>0</v>
      </c>
      <c r="E18" s="103">
        <v>0</v>
      </c>
      <c r="F18" s="106">
        <f t="shared" si="0"/>
        <v>6701</v>
      </c>
    </row>
    <row r="19" spans="1:6" s="104" customFormat="1" ht="15" customHeight="1">
      <c r="A19" s="116" t="s">
        <v>89</v>
      </c>
      <c r="B19" s="106">
        <f>'[1]3Q19 Trial Balance'!H379</f>
        <v>9406</v>
      </c>
      <c r="C19" s="103">
        <v>0</v>
      </c>
      <c r="D19" s="103">
        <v>0</v>
      </c>
      <c r="E19" s="103">
        <v>0</v>
      </c>
      <c r="F19" s="106">
        <f t="shared" si="0"/>
        <v>9406</v>
      </c>
    </row>
    <row r="20" spans="1:6" s="104" customFormat="1" ht="15" customHeight="1">
      <c r="A20" s="109" t="s">
        <v>90</v>
      </c>
      <c r="B20" s="106">
        <f>'[1]3Q19 Trial Balance'!H375</f>
        <v>4195</v>
      </c>
      <c r="C20" s="103">
        <v>0</v>
      </c>
      <c r="D20" s="103">
        <v>0</v>
      </c>
      <c r="E20" s="103">
        <v>0</v>
      </c>
      <c r="F20" s="106">
        <f t="shared" si="0"/>
        <v>4195</v>
      </c>
    </row>
    <row r="21" spans="1:6" s="104" customFormat="1" ht="15" customHeight="1">
      <c r="A21" s="116" t="s">
        <v>91</v>
      </c>
      <c r="B21" s="106">
        <f>'[1]3Q19 Trial Balance'!H368</f>
        <v>147836</v>
      </c>
      <c r="C21" s="108">
        <f>'[1]3Q19 Trial Balance'!H364</f>
        <v>-764</v>
      </c>
      <c r="D21" s="103">
        <f>'[1]3Q19 Trial Balance'!H360</f>
        <v>0</v>
      </c>
      <c r="E21" s="103">
        <v>0</v>
      </c>
      <c r="F21" s="106">
        <f t="shared" si="0"/>
        <v>147072</v>
      </c>
    </row>
    <row r="22" spans="1:6" s="104" customFormat="1" ht="15" customHeight="1">
      <c r="A22" s="109" t="s">
        <v>92</v>
      </c>
      <c r="B22" s="108">
        <f>'Earned Incurred QTD-5'!C39</f>
        <v>711876</v>
      </c>
      <c r="C22" s="103">
        <v>0</v>
      </c>
      <c r="D22" s="103">
        <v>0</v>
      </c>
      <c r="E22" s="103">
        <v>0</v>
      </c>
      <c r="F22" s="108">
        <f t="shared" si="0"/>
        <v>711876</v>
      </c>
    </row>
    <row r="23" spans="1:6" s="104" customFormat="1" ht="15" customHeight="1">
      <c r="A23" s="109" t="s">
        <v>36</v>
      </c>
      <c r="B23" s="106">
        <v>0</v>
      </c>
      <c r="C23" s="108">
        <f>'Earned Incurred QTD-5'!C32</f>
        <v>-1725</v>
      </c>
      <c r="D23" s="103">
        <v>0</v>
      </c>
      <c r="E23" s="103">
        <v>0</v>
      </c>
      <c r="F23" s="108">
        <f t="shared" si="0"/>
        <v>-1725</v>
      </c>
    </row>
    <row r="24" spans="1:7" s="104" customFormat="1" ht="15" customHeight="1" thickBot="1">
      <c r="A24" s="109" t="s">
        <v>83</v>
      </c>
      <c r="B24" s="110">
        <f>SUM(B15:B23)</f>
        <v>1072268</v>
      </c>
      <c r="C24" s="110">
        <f>SUM(C15:C23)</f>
        <v>569316</v>
      </c>
      <c r="D24" s="110">
        <f>SUM(D15:D23)</f>
        <v>23835</v>
      </c>
      <c r="E24" s="111">
        <f>SUM(E15:E23)</f>
        <v>0</v>
      </c>
      <c r="F24" s="112">
        <f>SUM(F15:F23)</f>
        <v>1665419</v>
      </c>
      <c r="G24" s="109"/>
    </row>
    <row r="25" spans="1:6" s="104" customFormat="1" ht="15" customHeight="1" thickTop="1">
      <c r="A25" s="109"/>
      <c r="B25" s="113"/>
      <c r="C25" s="113"/>
      <c r="D25" s="113"/>
      <c r="E25" s="113"/>
      <c r="F25" s="114"/>
    </row>
    <row r="26" spans="1:6" s="104" customFormat="1" ht="15" customHeight="1" thickBot="1">
      <c r="A26" s="117" t="s">
        <v>93</v>
      </c>
      <c r="B26" s="118">
        <f>B12-B24</f>
        <v>848533</v>
      </c>
      <c r="C26" s="118">
        <f>C12-C24</f>
        <v>-577578</v>
      </c>
      <c r="D26" s="118">
        <f>D12-D24</f>
        <v>-23835</v>
      </c>
      <c r="E26" s="111">
        <f>E12-E24</f>
        <v>0</v>
      </c>
      <c r="F26" s="119">
        <f>SUM(B26:E26)</f>
        <v>247120</v>
      </c>
    </row>
    <row r="27" spans="1:6" s="104" customFormat="1" ht="15" customHeight="1" thickTop="1">
      <c r="A27" s="109"/>
      <c r="B27" s="113"/>
      <c r="C27" s="113"/>
      <c r="D27" s="113"/>
      <c r="E27" s="114"/>
      <c r="F27" s="114"/>
    </row>
    <row r="28" spans="1:6" s="104" customFormat="1" ht="15" customHeight="1">
      <c r="A28" s="97" t="s">
        <v>94</v>
      </c>
      <c r="B28" s="99"/>
      <c r="C28" s="99"/>
      <c r="D28" s="99"/>
      <c r="E28" s="115"/>
      <c r="F28" s="114"/>
    </row>
    <row r="29" spans="1:6" s="104" customFormat="1" ht="15" customHeight="1">
      <c r="A29" s="109" t="s">
        <v>95</v>
      </c>
      <c r="B29" s="106">
        <f>'Earned Incurred QTD-5'!B50</f>
        <v>95693</v>
      </c>
      <c r="C29" s="103">
        <v>0</v>
      </c>
      <c r="D29" s="103">
        <v>0</v>
      </c>
      <c r="E29" s="103">
        <v>0</v>
      </c>
      <c r="F29" s="106">
        <f>SUM(B29:E29)</f>
        <v>95693</v>
      </c>
    </row>
    <row r="30" spans="1:6" s="104" customFormat="1" ht="15" customHeight="1">
      <c r="A30" s="109" t="s">
        <v>96</v>
      </c>
      <c r="B30" s="106">
        <f>'Balance Sheet-1'!C19</f>
        <v>155093</v>
      </c>
      <c r="C30" s="103">
        <v>0</v>
      </c>
      <c r="D30" s="103">
        <v>0</v>
      </c>
      <c r="E30" s="103">
        <v>0</v>
      </c>
      <c r="F30" s="106">
        <f>SUM(B30:E30)</f>
        <v>155093</v>
      </c>
    </row>
    <row r="31" spans="1:8" s="104" customFormat="1" ht="15" customHeight="1">
      <c r="A31" s="109" t="s">
        <v>83</v>
      </c>
      <c r="B31" s="110">
        <f>SUM(B29:B30)</f>
        <v>250786</v>
      </c>
      <c r="C31" s="120">
        <f>SUM(C29:C30)</f>
        <v>0</v>
      </c>
      <c r="D31" s="120">
        <f>SUM(D29:D30)</f>
        <v>0</v>
      </c>
      <c r="E31" s="120">
        <f>SUM(E29:E30)</f>
        <v>0</v>
      </c>
      <c r="F31" s="110">
        <f>SUM(F29:F30)</f>
        <v>250786</v>
      </c>
      <c r="G31" s="121"/>
      <c r="H31" s="107"/>
    </row>
    <row r="32" spans="1:8" s="104" customFormat="1" ht="15" customHeight="1">
      <c r="A32" s="109"/>
      <c r="B32" s="113"/>
      <c r="C32" s="113"/>
      <c r="D32" s="113"/>
      <c r="E32" s="114"/>
      <c r="F32" s="114"/>
      <c r="H32" s="107"/>
    </row>
    <row r="33" spans="1:6" s="104" customFormat="1" ht="15" customHeight="1">
      <c r="A33" s="97" t="s">
        <v>97</v>
      </c>
      <c r="B33" s="99"/>
      <c r="C33" s="99"/>
      <c r="D33" s="99"/>
      <c r="E33" s="115"/>
      <c r="F33" s="114"/>
    </row>
    <row r="34" spans="1:6" s="104" customFormat="1" ht="15" customHeight="1">
      <c r="A34" s="109" t="s">
        <v>98</v>
      </c>
      <c r="B34" s="106">
        <f>'Earned Incurred QTD-5'!B49</f>
        <v>88375</v>
      </c>
      <c r="C34" s="103">
        <v>0</v>
      </c>
      <c r="D34" s="103">
        <v>0</v>
      </c>
      <c r="E34" s="103">
        <v>0</v>
      </c>
      <c r="F34" s="106">
        <f>SUM(B34:E34)</f>
        <v>88375</v>
      </c>
    </row>
    <row r="35" spans="1:6" s="104" customFormat="1" ht="15" customHeight="1">
      <c r="A35" s="109" t="s">
        <v>99</v>
      </c>
      <c r="B35" s="106">
        <v>195185</v>
      </c>
      <c r="C35" s="103">
        <v>0</v>
      </c>
      <c r="D35" s="103">
        <v>0</v>
      </c>
      <c r="E35" s="103">
        <v>0</v>
      </c>
      <c r="F35" s="106">
        <f>SUM(B35:E35)</f>
        <v>195185</v>
      </c>
    </row>
    <row r="36" spans="1:6" s="104" customFormat="1" ht="15" customHeight="1">
      <c r="A36" s="109" t="s">
        <v>68</v>
      </c>
      <c r="B36" s="106">
        <f>'Income Statement-2'!B38</f>
        <v>10660</v>
      </c>
      <c r="C36" s="103">
        <v>0</v>
      </c>
      <c r="D36" s="103">
        <v>0</v>
      </c>
      <c r="E36" s="103">
        <v>0</v>
      </c>
      <c r="F36" s="106">
        <f>SUM(B36:E36)</f>
        <v>10660</v>
      </c>
    </row>
    <row r="37" spans="1:6" s="104" customFormat="1" ht="15" customHeight="1" thickBot="1">
      <c r="A37" s="109" t="s">
        <v>83</v>
      </c>
      <c r="B37" s="110">
        <f>SUM(B34:B36)</f>
        <v>294220</v>
      </c>
      <c r="C37" s="111">
        <f>SUM(C34:C36)</f>
        <v>0</v>
      </c>
      <c r="D37" s="111">
        <f>SUM(D34:D36)</f>
        <v>0</v>
      </c>
      <c r="E37" s="111">
        <f>SUM(E34:E36)</f>
        <v>0</v>
      </c>
      <c r="F37" s="112">
        <f>SUM(F34:F36)</f>
        <v>294220</v>
      </c>
    </row>
    <row r="38" spans="1:6" s="104" customFormat="1" ht="15" customHeight="1" thickTop="1">
      <c r="A38" s="109"/>
      <c r="B38" s="113"/>
      <c r="C38" s="113"/>
      <c r="D38" s="113"/>
      <c r="E38" s="114"/>
      <c r="F38" s="122"/>
    </row>
    <row r="39" spans="1:6" s="104" customFormat="1" ht="15" customHeight="1" thickBot="1">
      <c r="A39" s="97" t="s">
        <v>100</v>
      </c>
      <c r="B39" s="118">
        <f>B26-B31+B37</f>
        <v>891967</v>
      </c>
      <c r="C39" s="118">
        <f>C26-C31+C37</f>
        <v>-577578</v>
      </c>
      <c r="D39" s="118">
        <f>D26-D31+D37</f>
        <v>-23835</v>
      </c>
      <c r="E39" s="120">
        <f>E26-E31+E37</f>
        <v>0</v>
      </c>
      <c r="F39" s="119">
        <f>F26-F31+F37</f>
        <v>290554</v>
      </c>
    </row>
    <row r="40" spans="1:6" s="104" customFormat="1" ht="15" customHeight="1" thickTop="1">
      <c r="A40" s="109"/>
      <c r="B40" s="113"/>
      <c r="C40" s="113"/>
      <c r="D40" s="113"/>
      <c r="E40" s="114"/>
      <c r="F40" s="114"/>
    </row>
    <row r="41" spans="1:6" s="104" customFormat="1" ht="15" customHeight="1">
      <c r="A41" s="123" t="s">
        <v>101</v>
      </c>
      <c r="B41" s="124"/>
      <c r="C41" s="124"/>
      <c r="D41" s="124"/>
      <c r="E41" s="114"/>
      <c r="F41" s="114"/>
    </row>
    <row r="42" spans="1:6" s="104" customFormat="1" ht="15" customHeight="1">
      <c r="A42" s="109" t="s">
        <v>30</v>
      </c>
      <c r="B42" s="106">
        <f>'Premiums QTD-7'!B18</f>
        <v>3421532</v>
      </c>
      <c r="C42" s="106">
        <f>'Premiums QTD-7'!C18</f>
        <v>217082</v>
      </c>
      <c r="D42" s="103">
        <f>'Premiums QTD-7'!D18</f>
        <v>0</v>
      </c>
      <c r="E42" s="103">
        <f>'Premiums QTD-7'!E18</f>
        <v>0</v>
      </c>
      <c r="F42" s="106">
        <f>SUM(B42:E42)</f>
        <v>3638614</v>
      </c>
    </row>
    <row r="43" spans="1:6" s="104" customFormat="1" ht="15" customHeight="1">
      <c r="A43" s="109" t="s">
        <v>102</v>
      </c>
      <c r="B43" s="106">
        <f>'Losses Incurred QTD-9'!B18+'Losses Incurred QTD-9'!B24</f>
        <v>511271</v>
      </c>
      <c r="C43" s="106">
        <f>'Losses Incurred QTD-9'!C18+'Losses Incurred QTD-9'!C24</f>
        <v>424286</v>
      </c>
      <c r="D43" s="106">
        <f>'Losses Incurred QTD-9'!D18+'Losses Incurred QTD-9'!D24</f>
        <v>39100</v>
      </c>
      <c r="E43" s="103">
        <f>'Losses Incurred QTD-9'!E18+'Losses Incurred QTD-9'!E24</f>
        <v>0</v>
      </c>
      <c r="F43" s="106">
        <f>SUM(B43:E43)</f>
        <v>974657</v>
      </c>
    </row>
    <row r="44" spans="1:6" s="104" customFormat="1" ht="15" customHeight="1">
      <c r="A44" s="109" t="s">
        <v>103</v>
      </c>
      <c r="B44" s="106">
        <f>'Loss Expenses QTD-11'!B18</f>
        <v>121140.16</v>
      </c>
      <c r="C44" s="106">
        <f>'Loss Expenses QTD-11'!C18</f>
        <v>118988</v>
      </c>
      <c r="D44" s="106">
        <f>'Loss Expenses QTD-11'!D18</f>
        <v>44517</v>
      </c>
      <c r="E44" s="103">
        <f>'Loss Expenses QTD-11'!E18</f>
        <v>0</v>
      </c>
      <c r="F44" s="106">
        <f>SUM(B44:E44)</f>
        <v>284645.16000000003</v>
      </c>
    </row>
    <row r="45" spans="1:6" s="104" customFormat="1" ht="15" customHeight="1">
      <c r="A45" s="109" t="s">
        <v>104</v>
      </c>
      <c r="B45" s="106">
        <f>'Earned Incurred QTD-5'!B41</f>
        <v>139334</v>
      </c>
      <c r="C45" s="103">
        <v>0</v>
      </c>
      <c r="D45" s="103">
        <v>0</v>
      </c>
      <c r="E45" s="103">
        <v>0</v>
      </c>
      <c r="F45" s="106">
        <f>SUM(B45:E45)</f>
        <v>139334</v>
      </c>
    </row>
    <row r="46" spans="1:7" s="104" customFormat="1" ht="15" customHeight="1">
      <c r="A46" s="109" t="s">
        <v>105</v>
      </c>
      <c r="B46" s="106">
        <f>'Earned Incurred QTD-5'!B33</f>
        <v>112579</v>
      </c>
      <c r="C46" s="103">
        <v>0</v>
      </c>
      <c r="D46" s="103">
        <v>0</v>
      </c>
      <c r="E46" s="103">
        <v>0</v>
      </c>
      <c r="F46" s="106">
        <f>SUM(B46:E46)</f>
        <v>112579</v>
      </c>
      <c r="G46" s="125"/>
    </row>
    <row r="47" spans="1:6" s="104" customFormat="1" ht="15" customHeight="1" thickBot="1">
      <c r="A47" s="126" t="s">
        <v>83</v>
      </c>
      <c r="B47" s="110">
        <f>SUM(B42:B46)</f>
        <v>4305856.16</v>
      </c>
      <c r="C47" s="110">
        <f>SUM(C42:C46)</f>
        <v>760356</v>
      </c>
      <c r="D47" s="110">
        <f>SUM(D42:D46)</f>
        <v>83617</v>
      </c>
      <c r="E47" s="111">
        <f>SUM(E42:E46)</f>
        <v>0</v>
      </c>
      <c r="F47" s="112">
        <f>SUM(F42:F46)</f>
        <v>5149829.16</v>
      </c>
    </row>
    <row r="48" spans="1:6" s="104" customFormat="1" ht="15" customHeight="1" thickTop="1">
      <c r="A48" s="109"/>
      <c r="B48" s="113"/>
      <c r="C48" s="113"/>
      <c r="D48" s="113"/>
      <c r="E48" s="114"/>
      <c r="F48" s="114"/>
    </row>
    <row r="49" spans="1:6" s="104" customFormat="1" ht="15" customHeight="1">
      <c r="A49" s="123" t="s">
        <v>106</v>
      </c>
      <c r="B49" s="124"/>
      <c r="C49" s="124"/>
      <c r="D49" s="124"/>
      <c r="E49" s="114"/>
      <c r="F49" s="114"/>
    </row>
    <row r="50" spans="1:6" s="104" customFormat="1" ht="15" customHeight="1">
      <c r="A50" s="109" t="s">
        <v>30</v>
      </c>
      <c r="B50" s="106">
        <f>'Premiums QTD-7'!B24</f>
        <v>2706255</v>
      </c>
      <c r="C50" s="106">
        <f>'Premiums QTD-7'!C24</f>
        <v>923142</v>
      </c>
      <c r="D50" s="103">
        <f>'Premiums QTD-7'!D24</f>
        <v>0</v>
      </c>
      <c r="E50" s="103">
        <f>'Premiums QTD-7'!E24</f>
        <v>0</v>
      </c>
      <c r="F50" s="106">
        <f>SUM(B50:E50)</f>
        <v>3629397</v>
      </c>
    </row>
    <row r="51" spans="1:6" s="104" customFormat="1" ht="15" customHeight="1">
      <c r="A51" s="109" t="s">
        <v>102</v>
      </c>
      <c r="B51" s="106">
        <f>'Losses Incurred QTD-9'!B31</f>
        <v>174414</v>
      </c>
      <c r="C51" s="106">
        <f>'Losses Incurred QTD-9'!C31</f>
        <v>569347</v>
      </c>
      <c r="D51" s="106">
        <f>'Losses Incurred QTD-9'!D31</f>
        <v>58100</v>
      </c>
      <c r="E51" s="103">
        <f>'Losses Incurred QTD-9'!E31</f>
        <v>0</v>
      </c>
      <c r="F51" s="106">
        <f>SUM(B51:E51)</f>
        <v>801861</v>
      </c>
    </row>
    <row r="52" spans="1:6" s="104" customFormat="1" ht="15" customHeight="1">
      <c r="A52" s="109" t="s">
        <v>107</v>
      </c>
      <c r="B52" s="106">
        <f>'Loss Expenses QTD-11'!B24</f>
        <v>52816</v>
      </c>
      <c r="C52" s="106">
        <f>'Loss Expenses QTD-11'!C24</f>
        <v>151859</v>
      </c>
      <c r="D52" s="106">
        <f>'Loss Expenses QTD-11'!D24</f>
        <v>54193</v>
      </c>
      <c r="E52" s="103">
        <f>'Loss Expenses QTD-11'!E24</f>
        <v>0</v>
      </c>
      <c r="F52" s="106">
        <f>SUM(B52:E52)</f>
        <v>258868</v>
      </c>
    </row>
    <row r="53" spans="1:6" s="104" customFormat="1" ht="15" customHeight="1">
      <c r="A53" s="109" t="s">
        <v>104</v>
      </c>
      <c r="B53" s="106">
        <f>'Earned Incurred QTD-5'!B42</f>
        <v>105259</v>
      </c>
      <c r="C53" s="103">
        <v>0</v>
      </c>
      <c r="D53" s="103">
        <v>0</v>
      </c>
      <c r="E53" s="103">
        <v>0</v>
      </c>
      <c r="F53" s="106">
        <f>SUM(B53:E53)</f>
        <v>105259</v>
      </c>
    </row>
    <row r="54" spans="1:6" s="104" customFormat="1" ht="15" customHeight="1">
      <c r="A54" s="109" t="s">
        <v>105</v>
      </c>
      <c r="B54" s="106">
        <f>'Earned Incurred QTD-5'!B34</f>
        <v>102512</v>
      </c>
      <c r="C54" s="103">
        <v>0</v>
      </c>
      <c r="D54" s="103">
        <v>0</v>
      </c>
      <c r="E54" s="103">
        <v>0</v>
      </c>
      <c r="F54" s="106">
        <f>SUM(B54:E54)</f>
        <v>102512</v>
      </c>
    </row>
    <row r="55" spans="1:6" s="104" customFormat="1" ht="15" customHeight="1" thickBot="1">
      <c r="A55" s="109" t="s">
        <v>83</v>
      </c>
      <c r="B55" s="110">
        <f>SUM(B50:B54)</f>
        <v>3141256</v>
      </c>
      <c r="C55" s="110">
        <f>SUM(C50:C54)</f>
        <v>1644348</v>
      </c>
      <c r="D55" s="110">
        <f>SUM(D50:D54)</f>
        <v>112293</v>
      </c>
      <c r="E55" s="111">
        <f>SUM(E50:E54)</f>
        <v>0</v>
      </c>
      <c r="F55" s="112">
        <f>SUM(F50:F54)</f>
        <v>4897897</v>
      </c>
    </row>
    <row r="56" spans="1:6" s="104" customFormat="1" ht="15" customHeight="1" thickTop="1">
      <c r="A56" s="109"/>
      <c r="B56" s="113"/>
      <c r="C56" s="113"/>
      <c r="D56" s="113"/>
      <c r="E56" s="113"/>
      <c r="F56" s="27"/>
    </row>
    <row r="57" spans="1:6" s="104" customFormat="1" ht="15" customHeight="1" thickBot="1">
      <c r="A57" s="117" t="s">
        <v>108</v>
      </c>
      <c r="B57" s="127">
        <f>B39-B47+B55</f>
        <v>-272633.16000000015</v>
      </c>
      <c r="C57" s="127">
        <f>C39-C47+C55</f>
        <v>306414</v>
      </c>
      <c r="D57" s="127">
        <f>D39-D47+D55</f>
        <v>4841</v>
      </c>
      <c r="E57" s="128">
        <f>E39-E47+E55</f>
        <v>0</v>
      </c>
      <c r="F57" s="127">
        <f>F39-F47+F55</f>
        <v>38621.83999999985</v>
      </c>
    </row>
    <row r="58" spans="1:7" s="104" customFormat="1" ht="15" customHeight="1" thickTop="1">
      <c r="A58" s="100"/>
      <c r="B58" s="100"/>
      <c r="C58" s="100"/>
      <c r="D58" s="113"/>
      <c r="E58" s="113"/>
      <c r="F58" s="113"/>
      <c r="G58" s="113"/>
    </row>
    <row r="59" spans="4:7" s="104" customFormat="1" ht="15" customHeight="1">
      <c r="D59" s="113"/>
      <c r="E59" s="113"/>
      <c r="F59" s="113"/>
      <c r="G59" s="113"/>
    </row>
    <row r="60" spans="4:6" s="104" customFormat="1" ht="15" customHeight="1">
      <c r="D60" s="113"/>
      <c r="E60" s="113"/>
      <c r="F60" s="27"/>
    </row>
    <row r="61" spans="4:6" s="104" customFormat="1" ht="15" customHeight="1">
      <c r="D61" s="113"/>
      <c r="E61" s="113"/>
      <c r="F61" s="27"/>
    </row>
    <row r="62" spans="4:6" s="104" customFormat="1" ht="15" customHeight="1">
      <c r="D62" s="113"/>
      <c r="E62" s="113"/>
      <c r="F62" s="27"/>
    </row>
    <row r="63" spans="4:6" s="104" customFormat="1" ht="15" customHeight="1">
      <c r="D63" s="113"/>
      <c r="E63" s="113"/>
      <c r="F63" s="27"/>
    </row>
    <row r="64" spans="4:6" s="104" customFormat="1" ht="15" customHeight="1">
      <c r="D64" s="113"/>
      <c r="E64" s="113"/>
      <c r="F64" s="27"/>
    </row>
    <row r="65" spans="4:6" s="104" customFormat="1" ht="15" customHeight="1">
      <c r="D65" s="113"/>
      <c r="E65" s="113"/>
      <c r="F65" s="27"/>
    </row>
    <row r="66" spans="4:6" s="104" customFormat="1" ht="15" customHeight="1">
      <c r="D66" s="113"/>
      <c r="E66" s="113"/>
      <c r="F66" s="27"/>
    </row>
    <row r="67" spans="4:6" s="104" customFormat="1" ht="15" customHeight="1">
      <c r="D67" s="113"/>
      <c r="E67" s="113"/>
      <c r="F67" s="27"/>
    </row>
    <row r="68" spans="4:6" s="104" customFormat="1" ht="15" customHeight="1">
      <c r="D68" s="113"/>
      <c r="E68" s="113"/>
      <c r="F68" s="27"/>
    </row>
    <row r="69" spans="4:6" s="104" customFormat="1" ht="15" customHeight="1">
      <c r="D69" s="113"/>
      <c r="E69" s="113"/>
      <c r="F69" s="27"/>
    </row>
    <row r="70" spans="4:6" s="104" customFormat="1" ht="15" customHeight="1">
      <c r="D70" s="113"/>
      <c r="E70" s="113"/>
      <c r="F70" s="27"/>
    </row>
    <row r="71" spans="4:6" s="104" customFormat="1" ht="15" customHeight="1">
      <c r="D71" s="113"/>
      <c r="E71" s="113"/>
      <c r="F71" s="27"/>
    </row>
    <row r="72" spans="4:6" s="104" customFormat="1" ht="15" customHeight="1">
      <c r="D72" s="113"/>
      <c r="E72" s="113"/>
      <c r="F72" s="27"/>
    </row>
    <row r="73" spans="4:6" s="104" customFormat="1" ht="15" customHeight="1">
      <c r="D73" s="113"/>
      <c r="E73" s="113"/>
      <c r="F73" s="27"/>
    </row>
    <row r="74" spans="4:6" s="104" customFormat="1" ht="15" customHeight="1">
      <c r="D74" s="113"/>
      <c r="E74" s="113"/>
      <c r="F74" s="27"/>
    </row>
    <row r="75" spans="4:6" s="104" customFormat="1" ht="15" customHeight="1">
      <c r="D75" s="113"/>
      <c r="E75" s="113"/>
      <c r="F75" s="27"/>
    </row>
    <row r="76" spans="4:6" s="104" customFormat="1" ht="15" customHeight="1">
      <c r="D76" s="113"/>
      <c r="E76" s="113"/>
      <c r="F76" s="27"/>
    </row>
    <row r="77" spans="4:6" s="104" customFormat="1" ht="15" customHeight="1">
      <c r="D77" s="113"/>
      <c r="E77" s="113"/>
      <c r="F77" s="27"/>
    </row>
    <row r="78" spans="4:6" s="104" customFormat="1" ht="15" customHeight="1">
      <c r="D78" s="113"/>
      <c r="E78" s="113"/>
      <c r="F78" s="27"/>
    </row>
    <row r="79" spans="4:6" s="104" customFormat="1" ht="15" customHeight="1">
      <c r="D79" s="113"/>
      <c r="E79" s="113"/>
      <c r="F79" s="27"/>
    </row>
    <row r="80" spans="4:6" s="104" customFormat="1" ht="15" customHeight="1">
      <c r="D80" s="113"/>
      <c r="E80" s="113"/>
      <c r="F80" s="27"/>
    </row>
    <row r="81" spans="4:6" s="104" customFormat="1" ht="15" customHeight="1">
      <c r="D81" s="113"/>
      <c r="E81" s="113"/>
      <c r="F81" s="27"/>
    </row>
    <row r="82" spans="4:6" s="104" customFormat="1" ht="15" customHeight="1">
      <c r="D82" s="113"/>
      <c r="E82" s="113"/>
      <c r="F82" s="27"/>
    </row>
    <row r="83" spans="4:6" s="104" customFormat="1" ht="15" customHeight="1">
      <c r="D83" s="113"/>
      <c r="E83" s="113"/>
      <c r="F83" s="27"/>
    </row>
    <row r="84" spans="4:6" s="104" customFormat="1" ht="15" customHeight="1">
      <c r="D84" s="113"/>
      <c r="E84" s="113"/>
      <c r="F84" s="27"/>
    </row>
    <row r="85" spans="4:6" s="104" customFormat="1" ht="15" customHeight="1">
      <c r="D85" s="113"/>
      <c r="E85" s="113"/>
      <c r="F85" s="2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29" bestFit="1" customWidth="1"/>
    <col min="2" max="3" width="15.7109375" style="129" customWidth="1"/>
    <col min="4" max="5" width="15.7109375" style="130" customWidth="1"/>
    <col min="6" max="6" width="15.7109375" style="131" customWidth="1"/>
    <col min="7" max="16384" width="15.7109375" style="129" customWidth="1"/>
  </cols>
  <sheetData>
    <row r="1" spans="1:6" s="85" customFormat="1" ht="30" customHeight="1">
      <c r="A1" s="324" t="s">
        <v>0</v>
      </c>
      <c r="B1" s="324"/>
      <c r="C1" s="324"/>
      <c r="D1" s="324"/>
      <c r="E1" s="324"/>
      <c r="F1" s="324"/>
    </row>
    <row r="2" spans="1:6" s="86" customFormat="1" ht="15" customHeight="1">
      <c r="A2" s="325"/>
      <c r="B2" s="325"/>
      <c r="C2" s="325"/>
      <c r="D2" s="325"/>
      <c r="E2" s="325"/>
      <c r="F2" s="325"/>
    </row>
    <row r="3" spans="1:6" s="87" customFormat="1" ht="15" customHeight="1">
      <c r="A3" s="326" t="s">
        <v>71</v>
      </c>
      <c r="B3" s="326"/>
      <c r="C3" s="326"/>
      <c r="D3" s="326"/>
      <c r="E3" s="326"/>
      <c r="F3" s="326"/>
    </row>
    <row r="4" spans="1:6" s="87" customFormat="1" ht="15" customHeight="1">
      <c r="A4" s="326" t="s">
        <v>109</v>
      </c>
      <c r="B4" s="326"/>
      <c r="C4" s="326"/>
      <c r="D4" s="326"/>
      <c r="E4" s="326"/>
      <c r="F4" s="326"/>
    </row>
    <row r="5" spans="1:6" s="93" customFormat="1" ht="15" customHeight="1">
      <c r="A5" s="132"/>
      <c r="B5" s="133"/>
      <c r="C5" s="133"/>
      <c r="D5" s="134"/>
      <c r="E5" s="135"/>
      <c r="F5" s="136"/>
    </row>
    <row r="6" spans="1:6" s="96" customFormat="1" ht="30" customHeight="1">
      <c r="A6" s="94"/>
      <c r="B6" s="95" t="s">
        <v>73</v>
      </c>
      <c r="C6" s="95" t="s">
        <v>74</v>
      </c>
      <c r="D6" s="95" t="s">
        <v>75</v>
      </c>
      <c r="E6" s="95" t="s">
        <v>76</v>
      </c>
      <c r="F6" s="95" t="s">
        <v>77</v>
      </c>
    </row>
    <row r="7" spans="1:6" s="100" customFormat="1" ht="15" customHeight="1">
      <c r="A7" s="97" t="s">
        <v>78</v>
      </c>
      <c r="B7" s="98"/>
      <c r="C7" s="98"/>
      <c r="D7" s="99"/>
      <c r="E7" s="99"/>
      <c r="F7" s="99"/>
    </row>
    <row r="8" spans="1:6" s="104" customFormat="1" ht="15" customHeight="1">
      <c r="A8" s="101" t="s">
        <v>79</v>
      </c>
      <c r="B8" s="102">
        <f>'Premiums YTD-8'!B12</f>
        <v>5421351</v>
      </c>
      <c r="C8" s="102">
        <f>'Premiums YTD-8'!C12</f>
        <v>-84537</v>
      </c>
      <c r="D8" s="102">
        <f>'Premiums YTD-8'!D12</f>
        <v>-20</v>
      </c>
      <c r="E8" s="103">
        <f>'Premiums YTD-8'!E12</f>
        <v>0</v>
      </c>
      <c r="F8" s="102">
        <f>SUM(B8:E8)</f>
        <v>5336794</v>
      </c>
    </row>
    <row r="9" spans="1:8" s="104" customFormat="1" ht="15" customHeight="1">
      <c r="A9" s="105" t="s">
        <v>80</v>
      </c>
      <c r="B9" s="106">
        <f>'Earned Incurred YTD-6'!D55</f>
        <v>11537</v>
      </c>
      <c r="C9" s="103">
        <v>0</v>
      </c>
      <c r="D9" s="103">
        <v>0</v>
      </c>
      <c r="E9" s="103">
        <v>0</v>
      </c>
      <c r="F9" s="106">
        <f>SUM(B9:E9)</f>
        <v>11537</v>
      </c>
      <c r="H9" s="107"/>
    </row>
    <row r="10" spans="1:6" s="104" customFormat="1" ht="15" customHeight="1">
      <c r="A10" s="101" t="s">
        <v>81</v>
      </c>
      <c r="B10" s="106">
        <f>'Earned Incurred YTD-6'!C48</f>
        <v>179398</v>
      </c>
      <c r="C10" s="103">
        <v>0</v>
      </c>
      <c r="D10" s="103">
        <v>0</v>
      </c>
      <c r="E10" s="103">
        <v>0</v>
      </c>
      <c r="F10" s="106">
        <f>SUM(B10:E10)</f>
        <v>179398</v>
      </c>
    </row>
    <row r="11" spans="1:8" s="104" customFormat="1" ht="15" customHeight="1">
      <c r="A11" s="101" t="s">
        <v>82</v>
      </c>
      <c r="B11" s="108">
        <f>'Earned Incurred YTD-6'!D53</f>
        <v>16627</v>
      </c>
      <c r="C11" s="103">
        <v>0</v>
      </c>
      <c r="D11" s="103">
        <v>0</v>
      </c>
      <c r="E11" s="103">
        <v>0</v>
      </c>
      <c r="F11" s="108">
        <f>SUM(B11:E11)</f>
        <v>16627</v>
      </c>
      <c r="H11" s="107"/>
    </row>
    <row r="12" spans="1:6" s="104" customFormat="1" ht="15" customHeight="1" thickBot="1">
      <c r="A12" s="109" t="s">
        <v>83</v>
      </c>
      <c r="B12" s="110">
        <f>SUM(B8:B11)</f>
        <v>5628913</v>
      </c>
      <c r="C12" s="110">
        <f>SUM(C8:C11)</f>
        <v>-84537</v>
      </c>
      <c r="D12" s="110">
        <f>SUM(D8:D11)</f>
        <v>-20</v>
      </c>
      <c r="E12" s="111">
        <f>SUM(E8:E11)</f>
        <v>0</v>
      </c>
      <c r="F12" s="112">
        <f>SUM(F8:F11)</f>
        <v>5544356</v>
      </c>
    </row>
    <row r="13" spans="1:6" s="104" customFormat="1" ht="15" customHeight="1" thickTop="1">
      <c r="A13" s="109"/>
      <c r="B13" s="113"/>
      <c r="C13" s="113"/>
      <c r="D13" s="113"/>
      <c r="E13" s="114"/>
      <c r="F13" s="114"/>
    </row>
    <row r="14" spans="1:6" s="104" customFormat="1" ht="15" customHeight="1">
      <c r="A14" s="97" t="s">
        <v>84</v>
      </c>
      <c r="B14" s="99"/>
      <c r="C14" s="99"/>
      <c r="D14" s="99"/>
      <c r="E14" s="115"/>
      <c r="F14" s="114"/>
    </row>
    <row r="15" spans="1:6" s="104" customFormat="1" ht="15" customHeight="1">
      <c r="A15" s="109" t="s">
        <v>85</v>
      </c>
      <c r="B15" s="106">
        <f>'Losses Incurred YTD-10'!B12</f>
        <v>371708</v>
      </c>
      <c r="C15" s="106">
        <f>'Losses Incurred YTD-10'!C12</f>
        <v>1970413</v>
      </c>
      <c r="D15" s="106">
        <f>'Losses Incurred YTD-10'!D12</f>
        <v>467984</v>
      </c>
      <c r="E15" s="103">
        <f>'Losses Incurred YTD-10'!E12</f>
        <v>0</v>
      </c>
      <c r="F15" s="106">
        <f aca="true" t="shared" si="0" ref="F15:F23">SUM(B15:E15)</f>
        <v>2810105</v>
      </c>
    </row>
    <row r="16" spans="1:6" s="104" customFormat="1" ht="15" customHeight="1">
      <c r="A16" s="109" t="s">
        <v>86</v>
      </c>
      <c r="B16" s="106">
        <f>'[1]Loss Expenses Paid YTD-16'!C24</f>
        <v>34368</v>
      </c>
      <c r="C16" s="106">
        <f>'[1]Loss Expenses Paid YTD-16'!C18</f>
        <v>179715</v>
      </c>
      <c r="D16" s="106">
        <f>'[1]Loss Expenses Paid YTD-16'!C12</f>
        <v>89232</v>
      </c>
      <c r="E16" s="103">
        <v>0</v>
      </c>
      <c r="F16" s="106">
        <f t="shared" si="0"/>
        <v>303315</v>
      </c>
    </row>
    <row r="17" spans="1:6" s="104" customFormat="1" ht="15" customHeight="1">
      <c r="A17" s="109" t="s">
        <v>87</v>
      </c>
      <c r="B17" s="108">
        <f>'[1]Loss Expenses Paid YTD-16'!I24</f>
        <v>50035</v>
      </c>
      <c r="C17" s="106">
        <f>'[1]Loss Expenses Paid YTD-16'!I18</f>
        <v>242339</v>
      </c>
      <c r="D17" s="106">
        <f>'[1]Loss Expenses Paid YTD-16'!I12</f>
        <v>50371</v>
      </c>
      <c r="E17" s="103">
        <v>0</v>
      </c>
      <c r="F17" s="106">
        <f t="shared" si="0"/>
        <v>342745</v>
      </c>
    </row>
    <row r="18" spans="1:6" s="104" customFormat="1" ht="15" customHeight="1">
      <c r="A18" s="109" t="s">
        <v>88</v>
      </c>
      <c r="B18" s="106">
        <f>'[1]3Q19 Trial Balance'!J373</f>
        <v>31527</v>
      </c>
      <c r="C18" s="103">
        <v>0</v>
      </c>
      <c r="D18" s="103">
        <v>0</v>
      </c>
      <c r="E18" s="103">
        <v>0</v>
      </c>
      <c r="F18" s="106">
        <f t="shared" si="0"/>
        <v>31527</v>
      </c>
    </row>
    <row r="19" spans="1:6" s="104" customFormat="1" ht="15" customHeight="1">
      <c r="A19" s="116" t="s">
        <v>89</v>
      </c>
      <c r="B19" s="106">
        <f>'[1]3Q19 Trial Balance'!J379</f>
        <v>33828</v>
      </c>
      <c r="C19" s="103">
        <v>0</v>
      </c>
      <c r="D19" s="103">
        <v>0</v>
      </c>
      <c r="E19" s="103">
        <v>0</v>
      </c>
      <c r="F19" s="106">
        <f t="shared" si="0"/>
        <v>33828</v>
      </c>
    </row>
    <row r="20" spans="1:6" s="104" customFormat="1" ht="15" customHeight="1">
      <c r="A20" s="109" t="s">
        <v>90</v>
      </c>
      <c r="B20" s="106">
        <f>'[1]3Q19 Trial Balance'!J375</f>
        <v>12195</v>
      </c>
      <c r="C20" s="103">
        <v>0</v>
      </c>
      <c r="D20" s="103">
        <v>0</v>
      </c>
      <c r="E20" s="103">
        <v>0</v>
      </c>
      <c r="F20" s="106">
        <f t="shared" si="0"/>
        <v>12195</v>
      </c>
    </row>
    <row r="21" spans="1:6" s="104" customFormat="1" ht="15" customHeight="1">
      <c r="A21" s="116" t="s">
        <v>91</v>
      </c>
      <c r="B21" s="106">
        <f>'[1]3Q19 Trial Balance'!J368</f>
        <v>442125</v>
      </c>
      <c r="C21" s="108">
        <f>'[1]3Q19 Trial Balance'!J364</f>
        <v>-7664</v>
      </c>
      <c r="D21" s="108">
        <f>'[1]3Q19 Trial Balance'!J360</f>
        <v>-2</v>
      </c>
      <c r="E21" s="103">
        <v>0</v>
      </c>
      <c r="F21" s="106">
        <f t="shared" si="0"/>
        <v>434459</v>
      </c>
    </row>
    <row r="22" spans="1:6" s="104" customFormat="1" ht="15" customHeight="1">
      <c r="A22" s="109" t="s">
        <v>92</v>
      </c>
      <c r="B22" s="106">
        <f>'Earned Incurred YTD-6'!C39</f>
        <v>2263467</v>
      </c>
      <c r="C22" s="103">
        <v>0</v>
      </c>
      <c r="D22" s="103">
        <v>0</v>
      </c>
      <c r="E22" s="103">
        <v>0</v>
      </c>
      <c r="F22" s="106">
        <f t="shared" si="0"/>
        <v>2263467</v>
      </c>
    </row>
    <row r="23" spans="1:8" s="104" customFormat="1" ht="15" customHeight="1">
      <c r="A23" s="109" t="s">
        <v>36</v>
      </c>
      <c r="B23" s="106">
        <f>10500+10173+10173</f>
        <v>30846</v>
      </c>
      <c r="C23" s="108">
        <f>10500-2394-1725</f>
        <v>6381</v>
      </c>
      <c r="D23" s="103">
        <v>0</v>
      </c>
      <c r="E23" s="103">
        <v>0</v>
      </c>
      <c r="F23" s="106">
        <f t="shared" si="0"/>
        <v>37227</v>
      </c>
      <c r="H23" s="121"/>
    </row>
    <row r="24" spans="1:7" s="104" customFormat="1" ht="15" customHeight="1" thickBot="1">
      <c r="A24" s="109" t="s">
        <v>83</v>
      </c>
      <c r="B24" s="110">
        <f>SUM(B15:B23)</f>
        <v>3270099</v>
      </c>
      <c r="C24" s="110">
        <f>SUM(C15:C23)</f>
        <v>2391184</v>
      </c>
      <c r="D24" s="110">
        <f>SUM(D15:D23)</f>
        <v>607585</v>
      </c>
      <c r="E24" s="111">
        <f>SUM(E15:E23)</f>
        <v>0</v>
      </c>
      <c r="F24" s="112">
        <f>SUM(F15:F23)</f>
        <v>6268868</v>
      </c>
      <c r="G24" s="109"/>
    </row>
    <row r="25" spans="1:6" s="104" customFormat="1" ht="15" customHeight="1" thickTop="1">
      <c r="A25" s="109"/>
      <c r="B25" s="113"/>
      <c r="C25" s="113"/>
      <c r="D25" s="113"/>
      <c r="E25" s="114"/>
      <c r="F25" s="114"/>
    </row>
    <row r="26" spans="1:6" s="104" customFormat="1" ht="15" customHeight="1" thickBot="1">
      <c r="A26" s="117" t="s">
        <v>93</v>
      </c>
      <c r="B26" s="118">
        <f>B12-B24</f>
        <v>2358814</v>
      </c>
      <c r="C26" s="118">
        <f>C12-C24</f>
        <v>-2475721</v>
      </c>
      <c r="D26" s="118">
        <f>D12-D24</f>
        <v>-607605</v>
      </c>
      <c r="E26" s="111">
        <f>E12-E24</f>
        <v>0</v>
      </c>
      <c r="F26" s="119">
        <f>SUM(B26:E26)</f>
        <v>-724512</v>
      </c>
    </row>
    <row r="27" spans="1:6" s="104" customFormat="1" ht="15" customHeight="1" thickTop="1">
      <c r="A27" s="109"/>
      <c r="B27" s="113"/>
      <c r="C27" s="113"/>
      <c r="D27" s="113"/>
      <c r="E27" s="114"/>
      <c r="F27" s="114"/>
    </row>
    <row r="28" spans="1:6" s="104" customFormat="1" ht="15" customHeight="1">
      <c r="A28" s="97" t="s">
        <v>94</v>
      </c>
      <c r="B28" s="99"/>
      <c r="C28" s="99"/>
      <c r="D28" s="99"/>
      <c r="E28" s="115"/>
      <c r="F28" s="114"/>
    </row>
    <row r="29" spans="1:6" s="104" customFormat="1" ht="15" customHeight="1">
      <c r="A29" s="109" t="s">
        <v>95</v>
      </c>
      <c r="B29" s="103">
        <v>0</v>
      </c>
      <c r="C29" s="106">
        <f>'Earned Incurred YTD-6'!B50</f>
        <v>71988</v>
      </c>
      <c r="D29" s="103">
        <v>0</v>
      </c>
      <c r="E29" s="103">
        <v>0</v>
      </c>
      <c r="F29" s="106">
        <f>SUM(B29:E29)</f>
        <v>71988</v>
      </c>
    </row>
    <row r="30" spans="1:6" s="104" customFormat="1" ht="15" customHeight="1">
      <c r="A30" s="109" t="s">
        <v>96</v>
      </c>
      <c r="B30" s="106">
        <f>'Balance Sheet-1'!C19</f>
        <v>155093</v>
      </c>
      <c r="C30" s="103">
        <v>0</v>
      </c>
      <c r="D30" s="103">
        <v>0</v>
      </c>
      <c r="E30" s="103">
        <v>0</v>
      </c>
      <c r="F30" s="106">
        <f>SUM(B30:E30)</f>
        <v>155093</v>
      </c>
    </row>
    <row r="31" spans="1:6" s="104" customFormat="1" ht="15" customHeight="1" thickBot="1">
      <c r="A31" s="109" t="s">
        <v>83</v>
      </c>
      <c r="B31" s="110">
        <f>SUM(B29:B30)</f>
        <v>155093</v>
      </c>
      <c r="C31" s="110">
        <f>SUM(C29:C30)</f>
        <v>71988</v>
      </c>
      <c r="D31" s="111">
        <f>SUM(D29:D30)</f>
        <v>0</v>
      </c>
      <c r="E31" s="111">
        <f>SUM(E29:E30)</f>
        <v>0</v>
      </c>
      <c r="F31" s="112">
        <f>SUM(F29:F30)</f>
        <v>227081</v>
      </c>
    </row>
    <row r="32" spans="1:6" s="104" customFormat="1" ht="15" customHeight="1" thickTop="1">
      <c r="A32" s="109"/>
      <c r="B32" s="113"/>
      <c r="C32" s="113"/>
      <c r="D32" s="113"/>
      <c r="E32" s="114"/>
      <c r="F32" s="114"/>
    </row>
    <row r="33" spans="1:6" s="104" customFormat="1" ht="15" customHeight="1">
      <c r="A33" s="97" t="s">
        <v>97</v>
      </c>
      <c r="B33" s="99"/>
      <c r="C33" s="99"/>
      <c r="D33" s="99"/>
      <c r="E33" s="115"/>
      <c r="F33" s="114"/>
    </row>
    <row r="34" spans="1:6" s="104" customFormat="1" ht="15" customHeight="1">
      <c r="A34" s="109" t="s">
        <v>98</v>
      </c>
      <c r="B34" s="106">
        <f>'Earned Incurred YTD-6'!B49</f>
        <v>88375</v>
      </c>
      <c r="C34" s="103">
        <v>0</v>
      </c>
      <c r="D34" s="103">
        <v>0</v>
      </c>
      <c r="E34" s="103">
        <v>0</v>
      </c>
      <c r="F34" s="106">
        <f>SUM(B34:E34)</f>
        <v>88375</v>
      </c>
    </row>
    <row r="35" spans="1:6" s="104" customFormat="1" ht="15" customHeight="1">
      <c r="A35" s="109" t="s">
        <v>99</v>
      </c>
      <c r="B35" s="103">
        <v>0</v>
      </c>
      <c r="C35" s="106">
        <v>211784</v>
      </c>
      <c r="D35" s="103">
        <v>0</v>
      </c>
      <c r="E35" s="103">
        <v>0</v>
      </c>
      <c r="F35" s="106">
        <f>SUM(B35:E35)</f>
        <v>211784</v>
      </c>
    </row>
    <row r="36" spans="1:6" s="104" customFormat="1" ht="15" customHeight="1">
      <c r="A36" s="109" t="s">
        <v>68</v>
      </c>
      <c r="B36" s="106">
        <f>'Income Statement-2'!D38</f>
        <v>68568</v>
      </c>
      <c r="C36" s="103">
        <v>0</v>
      </c>
      <c r="D36" s="103">
        <v>0</v>
      </c>
      <c r="E36" s="103">
        <v>0</v>
      </c>
      <c r="F36" s="106">
        <f>SUM(B36:E36)</f>
        <v>68568</v>
      </c>
    </row>
    <row r="37" spans="1:6" s="104" customFormat="1" ht="15" customHeight="1" thickBot="1">
      <c r="A37" s="109" t="s">
        <v>83</v>
      </c>
      <c r="B37" s="110">
        <f>SUM(B34:B36)</f>
        <v>156943</v>
      </c>
      <c r="C37" s="110">
        <f>SUM(C34:C36)</f>
        <v>211784</v>
      </c>
      <c r="D37" s="111">
        <f>SUM(D34:D36)</f>
        <v>0</v>
      </c>
      <c r="E37" s="111">
        <f>SUM(E34:E36)</f>
        <v>0</v>
      </c>
      <c r="F37" s="112">
        <f>SUM(F34:F36)</f>
        <v>368727</v>
      </c>
    </row>
    <row r="38" spans="1:6" s="104" customFormat="1" ht="15" customHeight="1" thickTop="1">
      <c r="A38" s="109"/>
      <c r="B38" s="113"/>
      <c r="C38" s="113"/>
      <c r="D38" s="113"/>
      <c r="E38" s="114"/>
      <c r="F38" s="122"/>
    </row>
    <row r="39" spans="1:6" s="104" customFormat="1" ht="15" customHeight="1" thickBot="1">
      <c r="A39" s="97" t="s">
        <v>100</v>
      </c>
      <c r="B39" s="118">
        <f>B26-B31+B37</f>
        <v>2360664</v>
      </c>
      <c r="C39" s="118">
        <f>C26-C31+C37</f>
        <v>-2335925</v>
      </c>
      <c r="D39" s="118">
        <f>D26-D31+D37</f>
        <v>-607605</v>
      </c>
      <c r="E39" s="137">
        <f>E26-E31+E37</f>
        <v>0</v>
      </c>
      <c r="F39" s="119">
        <f>F26-F31+F37</f>
        <v>-582866</v>
      </c>
    </row>
    <row r="40" spans="1:6" s="104" customFormat="1" ht="15" customHeight="1" thickTop="1">
      <c r="A40" s="109"/>
      <c r="B40" s="113"/>
      <c r="C40" s="113"/>
      <c r="D40" s="113"/>
      <c r="E40" s="114"/>
      <c r="F40" s="114"/>
    </row>
    <row r="41" spans="1:6" s="104" customFormat="1" ht="15" customHeight="1">
      <c r="A41" s="123" t="s">
        <v>101</v>
      </c>
      <c r="B41" s="124"/>
      <c r="C41" s="124"/>
      <c r="D41" s="124"/>
      <c r="E41" s="114"/>
      <c r="F41" s="114"/>
    </row>
    <row r="42" spans="1:6" s="104" customFormat="1" ht="15" customHeight="1">
      <c r="A42" s="109" t="s">
        <v>30</v>
      </c>
      <c r="B42" s="106">
        <f>'Premiums YTD-8'!B18</f>
        <v>3421532</v>
      </c>
      <c r="C42" s="106">
        <f>'Premiums YTD-8'!C18</f>
        <v>217082</v>
      </c>
      <c r="D42" s="103">
        <f>'Premiums YTD-8'!D18</f>
        <v>0</v>
      </c>
      <c r="E42" s="103">
        <f>'Premiums YTD-8'!E18</f>
        <v>0</v>
      </c>
      <c r="F42" s="106">
        <f>SUM(B42:E42)</f>
        <v>3638614</v>
      </c>
    </row>
    <row r="43" spans="1:6" s="104" customFormat="1" ht="15" customHeight="1">
      <c r="A43" s="109" t="s">
        <v>102</v>
      </c>
      <c r="B43" s="106">
        <f>'Losses Incurred YTD-10'!B18+'Losses Incurred YTD-10'!B24</f>
        <v>511271</v>
      </c>
      <c r="C43" s="106">
        <f>'Losses Incurred YTD-10'!C18+'Losses Incurred YTD-10'!C24</f>
        <v>424286</v>
      </c>
      <c r="D43" s="106">
        <f>'Losses Incurred YTD-10'!D18+'Losses Incurred YTD-10'!D24</f>
        <v>39100</v>
      </c>
      <c r="E43" s="103">
        <f>'Losses Incurred YTD-10'!E18+'Losses Incurred YTD-10'!E24</f>
        <v>0</v>
      </c>
      <c r="F43" s="106">
        <f>SUM(B43:E43)</f>
        <v>974657</v>
      </c>
    </row>
    <row r="44" spans="1:6" s="104" customFormat="1" ht="15" customHeight="1">
      <c r="A44" s="109" t="s">
        <v>103</v>
      </c>
      <c r="B44" s="106">
        <f>'Loss Expenses YTD-12'!B18</f>
        <v>121140.16</v>
      </c>
      <c r="C44" s="106">
        <f>'Loss Expenses YTD-12'!C18</f>
        <v>118988</v>
      </c>
      <c r="D44" s="106">
        <f>'Loss Expenses YTD-12'!D18</f>
        <v>44517</v>
      </c>
      <c r="E44" s="103">
        <f>'Loss Expenses YTD-12'!E18</f>
        <v>0</v>
      </c>
      <c r="F44" s="106">
        <f>SUM(B44:E44)</f>
        <v>284645.16000000003</v>
      </c>
    </row>
    <row r="45" spans="1:6" s="104" customFormat="1" ht="15" customHeight="1">
      <c r="A45" s="109" t="s">
        <v>104</v>
      </c>
      <c r="B45" s="106">
        <f>'Earned Incurred YTD-6'!B41</f>
        <v>139334</v>
      </c>
      <c r="C45" s="103">
        <v>0</v>
      </c>
      <c r="D45" s="103">
        <v>0</v>
      </c>
      <c r="E45" s="103">
        <v>0</v>
      </c>
      <c r="F45" s="106">
        <f>SUM(B45:E45)</f>
        <v>139334</v>
      </c>
    </row>
    <row r="46" spans="1:6" s="104" customFormat="1" ht="15" customHeight="1">
      <c r="A46" s="109" t="s">
        <v>105</v>
      </c>
      <c r="B46" s="106">
        <f>'Earned Incurred YTD-6'!B33</f>
        <v>112579</v>
      </c>
      <c r="C46" s="103">
        <v>0</v>
      </c>
      <c r="D46" s="103">
        <v>0</v>
      </c>
      <c r="E46" s="103">
        <v>0</v>
      </c>
      <c r="F46" s="106">
        <f>SUM(B46:E46)</f>
        <v>112579</v>
      </c>
    </row>
    <row r="47" spans="1:6" s="104" customFormat="1" ht="15" customHeight="1" thickBot="1">
      <c r="A47" s="126" t="s">
        <v>83</v>
      </c>
      <c r="B47" s="110">
        <f>SUM(B42:B46)</f>
        <v>4305856.16</v>
      </c>
      <c r="C47" s="110">
        <f>SUM(C42:C46)</f>
        <v>760356</v>
      </c>
      <c r="D47" s="110">
        <f>SUM(D42:D46)</f>
        <v>83617</v>
      </c>
      <c r="E47" s="111">
        <f>SUM(E42:E46)</f>
        <v>0</v>
      </c>
      <c r="F47" s="112">
        <f>SUM(F42:F46)</f>
        <v>5149829.16</v>
      </c>
    </row>
    <row r="48" spans="1:6" s="104" customFormat="1" ht="15" customHeight="1" thickTop="1">
      <c r="A48" s="109"/>
      <c r="B48" s="113"/>
      <c r="C48" s="113"/>
      <c r="D48" s="113"/>
      <c r="E48" s="114"/>
      <c r="F48" s="114"/>
    </row>
    <row r="49" spans="1:6" s="104" customFormat="1" ht="15" customHeight="1">
      <c r="A49" s="123" t="s">
        <v>106</v>
      </c>
      <c r="B49" s="124"/>
      <c r="C49" s="124"/>
      <c r="D49" s="124"/>
      <c r="E49" s="114"/>
      <c r="F49" s="114"/>
    </row>
    <row r="50" spans="1:6" s="104" customFormat="1" ht="15" customHeight="1">
      <c r="A50" s="109" t="s">
        <v>30</v>
      </c>
      <c r="B50" s="103">
        <f>'Premiums YTD-8'!B24</f>
        <v>0</v>
      </c>
      <c r="C50" s="106">
        <f>'Premiums YTD-8'!C24</f>
        <v>3862627</v>
      </c>
      <c r="D50" s="103">
        <f>'Premiums YTD-8'!D24</f>
        <v>0</v>
      </c>
      <c r="E50" s="103">
        <f>'Premiums YTD-8'!E24</f>
        <v>0</v>
      </c>
      <c r="F50" s="106">
        <f>SUM(B50:E50)</f>
        <v>3862627</v>
      </c>
    </row>
    <row r="51" spans="1:6" s="104" customFormat="1" ht="15" customHeight="1">
      <c r="A51" s="109" t="s">
        <v>102</v>
      </c>
      <c r="B51" s="103">
        <f>'Losses Incurred YTD-10'!B31</f>
        <v>0</v>
      </c>
      <c r="C51" s="106">
        <f>'Losses Incurred YTD-10'!C31</f>
        <v>1264783</v>
      </c>
      <c r="D51" s="106">
        <f>'Losses Incurred YTD-10'!D31</f>
        <v>411622</v>
      </c>
      <c r="E51" s="106">
        <f>'Losses Incurred YTD-10'!E31</f>
        <v>135819</v>
      </c>
      <c r="F51" s="106">
        <f>SUM(B51:E51)</f>
        <v>1812224</v>
      </c>
    </row>
    <row r="52" spans="1:6" s="104" customFormat="1" ht="15" customHeight="1">
      <c r="A52" s="109" t="s">
        <v>107</v>
      </c>
      <c r="B52" s="103">
        <f>'Loss Expenses YTD-12'!B24</f>
        <v>0</v>
      </c>
      <c r="C52" s="106">
        <f>'Loss Expenses YTD-12'!C24</f>
        <v>232283</v>
      </c>
      <c r="D52" s="106">
        <f>'Loss Expenses YTD-12'!D24</f>
        <v>79398</v>
      </c>
      <c r="E52" s="106">
        <f>'Loss Expenses YTD-12'!E24</f>
        <v>32241</v>
      </c>
      <c r="F52" s="106">
        <f>SUM(B52:E52)</f>
        <v>343922</v>
      </c>
    </row>
    <row r="53" spans="1:6" s="104" customFormat="1" ht="15" customHeight="1">
      <c r="A53" s="109" t="s">
        <v>104</v>
      </c>
      <c r="B53" s="103">
        <v>0</v>
      </c>
      <c r="C53" s="106">
        <f>'Earned Incurred YTD-6'!B42</f>
        <v>120017</v>
      </c>
      <c r="D53" s="103">
        <v>0</v>
      </c>
      <c r="E53" s="103">
        <v>0</v>
      </c>
      <c r="F53" s="106">
        <f>SUM(B53:E53)</f>
        <v>120017</v>
      </c>
    </row>
    <row r="54" spans="1:6" s="104" customFormat="1" ht="15" customHeight="1">
      <c r="A54" s="109" t="s">
        <v>105</v>
      </c>
      <c r="B54" s="103">
        <v>0</v>
      </c>
      <c r="C54" s="106">
        <f>'Earned Incurred YTD-6'!B34</f>
        <v>124166</v>
      </c>
      <c r="D54" s="103">
        <v>0</v>
      </c>
      <c r="E54" s="103">
        <v>0</v>
      </c>
      <c r="F54" s="106">
        <f>SUM(B54:E54)</f>
        <v>124166</v>
      </c>
    </row>
    <row r="55" spans="1:6" s="104" customFormat="1" ht="15" customHeight="1" thickBot="1">
      <c r="A55" s="109" t="s">
        <v>83</v>
      </c>
      <c r="B55" s="111">
        <f>SUM(B50:B54)</f>
        <v>0</v>
      </c>
      <c r="C55" s="110">
        <f>SUM(C50:C54)</f>
        <v>5603876</v>
      </c>
      <c r="D55" s="110">
        <f>SUM(D50:D54)</f>
        <v>491020</v>
      </c>
      <c r="E55" s="110">
        <f>SUM(E50:E54)</f>
        <v>168060</v>
      </c>
      <c r="F55" s="112">
        <f>SUM(F50:F54)</f>
        <v>6262956</v>
      </c>
    </row>
    <row r="56" spans="1:6" s="104" customFormat="1" ht="15" customHeight="1" thickTop="1">
      <c r="A56" s="109"/>
      <c r="B56" s="113"/>
      <c r="C56" s="113"/>
      <c r="D56" s="113"/>
      <c r="E56" s="113"/>
      <c r="F56" s="27"/>
    </row>
    <row r="57" spans="1:6" s="104" customFormat="1" ht="15" customHeight="1" thickBot="1">
      <c r="A57" s="117" t="s">
        <v>108</v>
      </c>
      <c r="B57" s="127">
        <f>B39-B47+B55</f>
        <v>-1945192.1600000001</v>
      </c>
      <c r="C57" s="127">
        <f>C39-C47+C55</f>
        <v>2507595</v>
      </c>
      <c r="D57" s="127">
        <f>D39-D47+D55</f>
        <v>-200202</v>
      </c>
      <c r="E57" s="127">
        <f>E39-E47+E55</f>
        <v>168060</v>
      </c>
      <c r="F57" s="127">
        <f>F39-F47+F55</f>
        <v>530260.8399999999</v>
      </c>
    </row>
    <row r="58" spans="1:6" s="104" customFormat="1" ht="15" customHeight="1" thickTop="1">
      <c r="A58" s="109"/>
      <c r="D58" s="113"/>
      <c r="E58" s="113"/>
      <c r="F58" s="113"/>
    </row>
    <row r="59" spans="1:6" s="104" customFormat="1" ht="15" customHeight="1">
      <c r="A59" s="138"/>
      <c r="D59" s="113"/>
      <c r="E59" s="113"/>
      <c r="F59" s="113"/>
    </row>
    <row r="60" spans="4:6" s="104" customFormat="1" ht="15" customHeight="1">
      <c r="D60" s="113"/>
      <c r="E60" s="113"/>
      <c r="F60" s="113"/>
    </row>
    <row r="61" spans="4:6" s="104" customFormat="1" ht="15" customHeight="1">
      <c r="D61" s="113"/>
      <c r="E61" s="113"/>
      <c r="F61" s="113"/>
    </row>
    <row r="62" spans="1:6" s="104" customFormat="1" ht="15" customHeight="1">
      <c r="A62" s="100"/>
      <c r="B62" s="100"/>
      <c r="C62" s="100"/>
      <c r="D62" s="113"/>
      <c r="E62" s="113"/>
      <c r="F62" s="113"/>
    </row>
    <row r="63" spans="4:6" s="104" customFormat="1" ht="15" customHeight="1">
      <c r="D63" s="113"/>
      <c r="E63" s="113"/>
      <c r="F63" s="27"/>
    </row>
    <row r="64" spans="4:6" s="104" customFormat="1" ht="15" customHeight="1">
      <c r="D64" s="113"/>
      <c r="E64" s="113"/>
      <c r="F64" s="27"/>
    </row>
    <row r="65" spans="4:6" s="104" customFormat="1" ht="15" customHeight="1">
      <c r="D65" s="113"/>
      <c r="E65" s="113"/>
      <c r="F65" s="27"/>
    </row>
    <row r="66" spans="4:6" s="104" customFormat="1" ht="15" customHeight="1">
      <c r="D66" s="113"/>
      <c r="E66" s="113"/>
      <c r="F66" s="27"/>
    </row>
    <row r="67" spans="4:6" s="104" customFormat="1" ht="15" customHeight="1">
      <c r="D67" s="113"/>
      <c r="E67" s="113"/>
      <c r="F67" s="27"/>
    </row>
    <row r="68" spans="4:6" s="104" customFormat="1" ht="15" customHeight="1">
      <c r="D68" s="113"/>
      <c r="E68" s="113"/>
      <c r="F68" s="27"/>
    </row>
    <row r="69" spans="4:6" s="104" customFormat="1" ht="15" customHeight="1">
      <c r="D69" s="113"/>
      <c r="E69" s="113"/>
      <c r="F69" s="27"/>
    </row>
    <row r="70" spans="4:6" s="104" customFormat="1" ht="15" customHeight="1">
      <c r="D70" s="113"/>
      <c r="E70" s="113"/>
      <c r="F70" s="27"/>
    </row>
    <row r="71" spans="4:6" s="104" customFormat="1" ht="15" customHeight="1">
      <c r="D71" s="113"/>
      <c r="E71" s="113"/>
      <c r="F71" s="27"/>
    </row>
    <row r="72" spans="4:6" s="104" customFormat="1" ht="15" customHeight="1">
      <c r="D72" s="113"/>
      <c r="E72" s="113"/>
      <c r="F72" s="27"/>
    </row>
    <row r="73" spans="4:6" s="104" customFormat="1" ht="15" customHeight="1">
      <c r="D73" s="113"/>
      <c r="E73" s="113"/>
      <c r="F73" s="27"/>
    </row>
    <row r="74" spans="4:6" s="104" customFormat="1" ht="15" customHeight="1">
      <c r="D74" s="113"/>
      <c r="E74" s="113"/>
      <c r="F74" s="27"/>
    </row>
    <row r="75" spans="4:6" s="104" customFormat="1" ht="15" customHeight="1">
      <c r="D75" s="113"/>
      <c r="E75" s="113"/>
      <c r="F75" s="27"/>
    </row>
    <row r="76" spans="4:6" s="104" customFormat="1" ht="15" customHeight="1">
      <c r="D76" s="113"/>
      <c r="E76" s="113"/>
      <c r="F76" s="27"/>
    </row>
    <row r="77" spans="4:6" s="104" customFormat="1" ht="15" customHeight="1">
      <c r="D77" s="113"/>
      <c r="E77" s="113"/>
      <c r="F77" s="27"/>
    </row>
    <row r="78" spans="4:6" s="104" customFormat="1" ht="15" customHeight="1">
      <c r="D78" s="113"/>
      <c r="E78" s="113"/>
      <c r="F78" s="27"/>
    </row>
    <row r="79" spans="4:6" s="104" customFormat="1" ht="15" customHeight="1">
      <c r="D79" s="113"/>
      <c r="E79" s="113"/>
      <c r="F79" s="27"/>
    </row>
    <row r="80" spans="4:6" s="104" customFormat="1" ht="15" customHeight="1">
      <c r="D80" s="113"/>
      <c r="E80" s="113"/>
      <c r="F80" s="27"/>
    </row>
    <row r="81" spans="4:6" s="104" customFormat="1" ht="15" customHeight="1">
      <c r="D81" s="113"/>
      <c r="E81" s="113"/>
      <c r="F81" s="27"/>
    </row>
    <row r="82" spans="4:6" s="104" customFormat="1" ht="15" customHeight="1">
      <c r="D82" s="113"/>
      <c r="E82" s="113"/>
      <c r="F82" s="27"/>
    </row>
    <row r="83" spans="4:6" s="104" customFormat="1" ht="15" customHeight="1">
      <c r="D83" s="113"/>
      <c r="E83" s="113"/>
      <c r="F83" s="27"/>
    </row>
    <row r="84" spans="4:6" s="104" customFormat="1" ht="15" customHeight="1">
      <c r="D84" s="113"/>
      <c r="E84" s="113"/>
      <c r="F84" s="27"/>
    </row>
    <row r="85" spans="4:6" s="104" customFormat="1" ht="15" customHeight="1">
      <c r="D85" s="113"/>
      <c r="E85" s="113"/>
      <c r="F85" s="27"/>
    </row>
    <row r="86" spans="4:6" s="104" customFormat="1" ht="15" customHeight="1">
      <c r="D86" s="113"/>
      <c r="E86" s="113"/>
      <c r="F86" s="27"/>
    </row>
    <row r="87" spans="4:6" s="104" customFormat="1" ht="15" customHeight="1">
      <c r="D87" s="113"/>
      <c r="E87" s="113"/>
      <c r="F87" s="27"/>
    </row>
    <row r="88" spans="4:6" s="104" customFormat="1" ht="15" customHeight="1">
      <c r="D88" s="113"/>
      <c r="E88" s="113"/>
      <c r="F88" s="27"/>
    </row>
    <row r="89" spans="4:6" s="104" customFormat="1" ht="15" customHeight="1">
      <c r="D89" s="113"/>
      <c r="E89" s="113"/>
      <c r="F89" s="2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50" customWidth="1"/>
    <col min="2" max="4" width="18.7109375" style="192" customWidth="1"/>
    <col min="5" max="5" width="15.7109375" style="193" customWidth="1"/>
    <col min="6" max="16384" width="15.7109375" style="50" customWidth="1"/>
  </cols>
  <sheetData>
    <row r="1" spans="1:5" s="140" customFormat="1" ht="30" customHeight="1">
      <c r="A1" s="327" t="s">
        <v>0</v>
      </c>
      <c r="B1" s="328"/>
      <c r="C1" s="328"/>
      <c r="D1" s="329"/>
      <c r="E1" s="139"/>
    </row>
    <row r="2" spans="1:5" s="142" customFormat="1" ht="15" customHeight="1">
      <c r="A2" s="330"/>
      <c r="B2" s="331"/>
      <c r="C2" s="331"/>
      <c r="D2" s="332"/>
      <c r="E2" s="141"/>
    </row>
    <row r="3" spans="1:5" s="142" customFormat="1" ht="15" customHeight="1">
      <c r="A3" s="333" t="s">
        <v>110</v>
      </c>
      <c r="B3" s="334"/>
      <c r="C3" s="334"/>
      <c r="D3" s="335"/>
      <c r="E3" s="141"/>
    </row>
    <row r="4" spans="1:5" s="142" customFormat="1" ht="15" customHeight="1">
      <c r="A4" s="333" t="s">
        <v>111</v>
      </c>
      <c r="B4" s="334"/>
      <c r="C4" s="334"/>
      <c r="D4" s="335"/>
      <c r="E4" s="141"/>
    </row>
    <row r="5" spans="1:5" s="142" customFormat="1" ht="15" customHeight="1">
      <c r="A5" s="333" t="s">
        <v>112</v>
      </c>
      <c r="B5" s="334"/>
      <c r="C5" s="334"/>
      <c r="D5" s="335"/>
      <c r="E5" s="141"/>
    </row>
    <row r="6" spans="1:5" s="142" customFormat="1" ht="15" customHeight="1">
      <c r="A6" s="143"/>
      <c r="B6" s="144"/>
      <c r="C6" s="144"/>
      <c r="D6" s="145"/>
      <c r="E6" s="141"/>
    </row>
    <row r="7" spans="1:5" s="56" customFormat="1" ht="15" customHeight="1">
      <c r="A7" s="146"/>
      <c r="B7" s="144"/>
      <c r="C7" s="144"/>
      <c r="D7" s="145"/>
      <c r="E7" s="78"/>
    </row>
    <row r="8" spans="1:5" s="56" customFormat="1" ht="15" customHeight="1">
      <c r="A8" s="147" t="s">
        <v>113</v>
      </c>
      <c r="B8" s="148" t="s">
        <v>114</v>
      </c>
      <c r="C8" s="149"/>
      <c r="D8" s="150"/>
      <c r="E8" s="78"/>
    </row>
    <row r="9" spans="1:5" s="56" customFormat="1" ht="15" customHeight="1">
      <c r="A9" s="147"/>
      <c r="B9" s="151" t="s">
        <v>44</v>
      </c>
      <c r="C9" s="152"/>
      <c r="D9" s="153"/>
      <c r="E9" s="78"/>
    </row>
    <row r="10" spans="1:5" s="56" customFormat="1" ht="15" customHeight="1">
      <c r="A10" s="154"/>
      <c r="B10" s="155" t="s">
        <v>26</v>
      </c>
      <c r="C10" s="156"/>
      <c r="D10" s="157"/>
      <c r="E10" s="78"/>
    </row>
    <row r="11" spans="1:5" s="56" customFormat="1" ht="15" customHeight="1">
      <c r="A11" s="158" t="s">
        <v>115</v>
      </c>
      <c r="B11" s="159"/>
      <c r="C11" s="23">
        <f>'Premiums QTD-7'!F12</f>
        <v>1835003</v>
      </c>
      <c r="D11" s="157"/>
      <c r="E11" s="78"/>
    </row>
    <row r="12" spans="1:5" s="56" customFormat="1" ht="15" customHeight="1">
      <c r="A12" s="158"/>
      <c r="B12" s="159"/>
      <c r="C12" s="27"/>
      <c r="D12" s="157"/>
      <c r="E12" s="78"/>
    </row>
    <row r="13" spans="1:5" s="56" customFormat="1" ht="15" customHeight="1">
      <c r="A13" s="160" t="s">
        <v>116</v>
      </c>
      <c r="B13" s="161">
        <f>'Premiums QTD-7'!F18</f>
        <v>3638614</v>
      </c>
      <c r="C13" s="162"/>
      <c r="D13" s="157"/>
      <c r="E13" s="78"/>
    </row>
    <row r="14" spans="1:5" s="56" customFormat="1" ht="15" customHeight="1">
      <c r="A14" s="160" t="s">
        <v>117</v>
      </c>
      <c r="B14" s="163">
        <f>'Premiums QTD-7'!F24</f>
        <v>3629397</v>
      </c>
      <c r="C14" s="162"/>
      <c r="D14" s="157"/>
      <c r="E14" s="78"/>
    </row>
    <row r="15" spans="1:5" s="56" customFormat="1" ht="15" customHeight="1">
      <c r="A15" s="160" t="s">
        <v>118</v>
      </c>
      <c r="B15" s="159"/>
      <c r="C15" s="164">
        <f>B14-B13</f>
        <v>-9217</v>
      </c>
      <c r="D15" s="157"/>
      <c r="E15" s="78"/>
    </row>
    <row r="16" spans="1:5" s="56" customFormat="1" ht="15" customHeight="1">
      <c r="A16" s="158" t="s">
        <v>119</v>
      </c>
      <c r="B16" s="159"/>
      <c r="C16" s="162"/>
      <c r="D16" s="165">
        <f>C11+C15</f>
        <v>1825786</v>
      </c>
      <c r="E16" s="78"/>
    </row>
    <row r="17" spans="1:4" s="56" customFormat="1" ht="15" customHeight="1">
      <c r="A17" s="160" t="s">
        <v>120</v>
      </c>
      <c r="B17" s="159"/>
      <c r="C17" s="166">
        <f>'[1]Loss Expenses Paid QTD-15'!E30</f>
        <v>598159</v>
      </c>
      <c r="D17" s="157"/>
    </row>
    <row r="18" spans="1:4" s="56" customFormat="1" ht="15" customHeight="1">
      <c r="A18" s="160" t="s">
        <v>121</v>
      </c>
      <c r="B18" s="159"/>
      <c r="C18" s="167">
        <f>-'[1]3Q19 Trial Balance'!H279</f>
        <v>561</v>
      </c>
      <c r="D18" s="157"/>
    </row>
    <row r="19" spans="1:5" s="56" customFormat="1" ht="15" customHeight="1">
      <c r="A19" s="158" t="s">
        <v>122</v>
      </c>
      <c r="B19" s="159"/>
      <c r="C19" s="166">
        <f>C17-C18</f>
        <v>597598</v>
      </c>
      <c r="D19" s="157"/>
      <c r="E19" s="78"/>
    </row>
    <row r="20" spans="1:5" s="56" customFormat="1" ht="15" customHeight="1">
      <c r="A20" s="160" t="s">
        <v>123</v>
      </c>
      <c r="B20" s="161">
        <f>'Losses Incurred QTD-9'!F18+'Losses Incurred QTD-9'!F24</f>
        <v>974657</v>
      </c>
      <c r="C20" s="162" t="s">
        <v>26</v>
      </c>
      <c r="D20" s="157"/>
      <c r="E20" s="78"/>
    </row>
    <row r="21" spans="1:5" s="56" customFormat="1" ht="15" customHeight="1">
      <c r="A21" s="160" t="s">
        <v>124</v>
      </c>
      <c r="B21" s="163">
        <f>'Losses Incurred QTD-9'!F31</f>
        <v>801861</v>
      </c>
      <c r="C21" s="162"/>
      <c r="D21" s="157"/>
      <c r="E21" s="78"/>
    </row>
    <row r="22" spans="1:5" s="56" customFormat="1" ht="15" customHeight="1">
      <c r="A22" s="160" t="s">
        <v>125</v>
      </c>
      <c r="B22" s="168"/>
      <c r="C22" s="164">
        <f>B20-B21</f>
        <v>172796</v>
      </c>
      <c r="D22" s="157"/>
      <c r="E22" s="78"/>
    </row>
    <row r="23" spans="1:5" s="56" customFormat="1" ht="15" customHeight="1">
      <c r="A23" s="158" t="s">
        <v>126</v>
      </c>
      <c r="B23" s="159"/>
      <c r="C23" s="162"/>
      <c r="D23" s="169">
        <f>C19+C22</f>
        <v>770394</v>
      </c>
      <c r="E23" s="162"/>
    </row>
    <row r="24" spans="1:5" s="56" customFormat="1" ht="15" customHeight="1">
      <c r="A24" s="160" t="s">
        <v>127</v>
      </c>
      <c r="B24" s="159"/>
      <c r="C24" s="166">
        <f>'[1]Loss Expenses Paid QTD-15'!C30</f>
        <v>81100</v>
      </c>
      <c r="D24" s="157"/>
      <c r="E24" s="170"/>
    </row>
    <row r="25" spans="1:5" s="56" customFormat="1" ht="15" customHeight="1">
      <c r="A25" s="160" t="s">
        <v>128</v>
      </c>
      <c r="B25" s="159"/>
      <c r="C25" s="164">
        <f>'[1]Loss Expenses Paid QTD-15'!I30</f>
        <v>109196</v>
      </c>
      <c r="D25" s="157"/>
      <c r="E25" s="170"/>
    </row>
    <row r="26" spans="1:5" s="56" customFormat="1" ht="15" customHeight="1">
      <c r="A26" s="158" t="s">
        <v>129</v>
      </c>
      <c r="B26" s="159"/>
      <c r="C26" s="171">
        <f>C24+C25</f>
        <v>190296</v>
      </c>
      <c r="D26" s="157"/>
      <c r="E26" s="162"/>
    </row>
    <row r="27" spans="1:5" s="56" customFormat="1" ht="15" customHeight="1">
      <c r="A27" s="160" t="s">
        <v>130</v>
      </c>
      <c r="B27" s="161">
        <f>'Loss Expenses QTD-11'!F18</f>
        <v>284645.16000000003</v>
      </c>
      <c r="C27" s="162"/>
      <c r="D27" s="157"/>
      <c r="E27" s="170"/>
    </row>
    <row r="28" spans="1:5" s="56" customFormat="1" ht="15" customHeight="1">
      <c r="A28" s="160" t="s">
        <v>131</v>
      </c>
      <c r="B28" s="163">
        <f>'Loss Expenses QTD-11'!F24</f>
        <v>258868</v>
      </c>
      <c r="C28" s="162"/>
      <c r="D28" s="157"/>
      <c r="E28" s="162"/>
    </row>
    <row r="29" spans="1:5" s="56" customFormat="1" ht="15" customHeight="1">
      <c r="A29" s="160" t="s">
        <v>132</v>
      </c>
      <c r="B29" s="159"/>
      <c r="C29" s="164">
        <f>B27-B28</f>
        <v>25777.160000000033</v>
      </c>
      <c r="D29" s="157"/>
      <c r="E29" s="170"/>
    </row>
    <row r="30" spans="1:5" s="56" customFormat="1" ht="15" customHeight="1">
      <c r="A30" s="158" t="s">
        <v>133</v>
      </c>
      <c r="B30" s="159"/>
      <c r="C30" s="162"/>
      <c r="D30" s="172">
        <f>C26+C29</f>
        <v>216073.16000000003</v>
      </c>
      <c r="E30" s="162"/>
    </row>
    <row r="31" spans="1:5" s="56" customFormat="1" ht="15" customHeight="1">
      <c r="A31" s="158" t="s">
        <v>134</v>
      </c>
      <c r="B31" s="159"/>
      <c r="C31" s="162"/>
      <c r="D31" s="173">
        <f>D23+D30</f>
        <v>986467.16</v>
      </c>
      <c r="E31" s="162"/>
    </row>
    <row r="32" spans="1:5" s="56" customFormat="1" ht="15" customHeight="1">
      <c r="A32" s="160" t="s">
        <v>135</v>
      </c>
      <c r="B32" s="159"/>
      <c r="C32" s="171">
        <v>-1725</v>
      </c>
      <c r="D32" s="157"/>
      <c r="E32" s="170"/>
    </row>
    <row r="33" spans="1:5" s="56" customFormat="1" ht="15" customHeight="1">
      <c r="A33" s="160" t="s">
        <v>136</v>
      </c>
      <c r="B33" s="161">
        <f>'Earned Incurred YTD-6'!B33</f>
        <v>112579</v>
      </c>
      <c r="C33" s="162"/>
      <c r="D33" s="157"/>
      <c r="E33" s="78"/>
    </row>
    <row r="34" spans="1:5" s="56" customFormat="1" ht="15" customHeight="1">
      <c r="A34" s="160" t="s">
        <v>137</v>
      </c>
      <c r="B34" s="163">
        <v>102512</v>
      </c>
      <c r="C34" s="162"/>
      <c r="D34" s="157"/>
      <c r="E34" s="78"/>
    </row>
    <row r="35" spans="1:5" s="56" customFormat="1" ht="15" customHeight="1">
      <c r="A35" s="160" t="s">
        <v>138</v>
      </c>
      <c r="B35" s="159"/>
      <c r="C35" s="164">
        <f>B33-B34</f>
        <v>10067</v>
      </c>
      <c r="D35" s="157"/>
      <c r="E35" s="78"/>
    </row>
    <row r="36" spans="1:5" s="56" customFormat="1" ht="15" customHeight="1">
      <c r="A36" s="158" t="s">
        <v>139</v>
      </c>
      <c r="B36" s="159"/>
      <c r="C36" s="162" t="s">
        <v>26</v>
      </c>
      <c r="D36" s="174">
        <f>C32+C35</f>
        <v>8342</v>
      </c>
      <c r="E36" s="78"/>
    </row>
    <row r="37" spans="1:5" s="56" customFormat="1" ht="15" customHeight="1">
      <c r="A37" s="160" t="s">
        <v>140</v>
      </c>
      <c r="B37" s="159"/>
      <c r="C37" s="166">
        <f>'[1]3Q19 Trial Balance'!H370</f>
        <v>147072</v>
      </c>
      <c r="D37" s="157"/>
      <c r="E37" s="78"/>
    </row>
    <row r="38" spans="1:5" s="56" customFormat="1" ht="15" customHeight="1">
      <c r="A38" s="160" t="s">
        <v>141</v>
      </c>
      <c r="B38" s="159"/>
      <c r="C38" s="166">
        <f>'[1]3Q19 Trial Balance'!H381</f>
        <v>20302</v>
      </c>
      <c r="D38" s="157"/>
      <c r="E38" s="175"/>
    </row>
    <row r="39" spans="1:6" s="56" customFormat="1" ht="15" customHeight="1">
      <c r="A39" s="160" t="s">
        <v>142</v>
      </c>
      <c r="B39" s="159"/>
      <c r="C39" s="164">
        <f>'[1]3Q19 Trial Balance'!H599-C43-8</f>
        <v>711876</v>
      </c>
      <c r="D39" s="157"/>
      <c r="E39" s="175"/>
      <c r="F39" s="78"/>
    </row>
    <row r="40" spans="1:6" s="56" customFormat="1" ht="15" customHeight="1">
      <c r="A40" s="158" t="s">
        <v>143</v>
      </c>
      <c r="B40" s="159"/>
      <c r="C40" s="171">
        <f>SUM(C37:C39)</f>
        <v>879250</v>
      </c>
      <c r="D40" s="157"/>
      <c r="E40" s="175"/>
      <c r="F40" s="78"/>
    </row>
    <row r="41" spans="1:5" s="56" customFormat="1" ht="15" customHeight="1">
      <c r="A41" s="160" t="s">
        <v>136</v>
      </c>
      <c r="B41" s="161">
        <f>'Earned Incurred YTD-6'!B41</f>
        <v>139334</v>
      </c>
      <c r="C41" s="162"/>
      <c r="D41" s="157"/>
      <c r="E41" s="175"/>
    </row>
    <row r="42" spans="1:5" s="56" customFormat="1" ht="15" customHeight="1">
      <c r="A42" s="160" t="s">
        <v>137</v>
      </c>
      <c r="B42" s="163">
        <v>105259</v>
      </c>
      <c r="C42" s="162" t="s">
        <v>26</v>
      </c>
      <c r="D42" s="157"/>
      <c r="E42" s="78"/>
    </row>
    <row r="43" spans="1:5" s="56" customFormat="1" ht="15" customHeight="1">
      <c r="A43" s="160" t="s">
        <v>144</v>
      </c>
      <c r="B43" s="159"/>
      <c r="C43" s="164">
        <f>+B41-B42</f>
        <v>34075</v>
      </c>
      <c r="D43" s="157"/>
      <c r="E43" s="78"/>
    </row>
    <row r="44" spans="1:6" s="56" customFormat="1" ht="15" customHeight="1">
      <c r="A44" s="158" t="s">
        <v>145</v>
      </c>
      <c r="B44" s="159"/>
      <c r="C44" s="162"/>
      <c r="D44" s="172">
        <f>SUM(C40:C43)</f>
        <v>913325</v>
      </c>
      <c r="E44" s="78"/>
      <c r="F44" s="78"/>
    </row>
    <row r="45" spans="1:6" s="56" customFormat="1" ht="15" customHeight="1">
      <c r="A45" s="158" t="s">
        <v>146</v>
      </c>
      <c r="B45" s="159"/>
      <c r="C45" s="162"/>
      <c r="D45" s="172">
        <f>SUM(D36:D44)</f>
        <v>921667</v>
      </c>
      <c r="E45" s="78"/>
      <c r="F45" s="176"/>
    </row>
    <row r="46" spans="1:6" s="56" customFormat="1" ht="15" customHeight="1">
      <c r="A46" s="158" t="s">
        <v>147</v>
      </c>
      <c r="B46" s="159"/>
      <c r="C46" s="162"/>
      <c r="D46" s="177">
        <f>+D31+D45</f>
        <v>1908134.1600000001</v>
      </c>
      <c r="E46" s="78"/>
      <c r="F46" s="176"/>
    </row>
    <row r="47" spans="1:6" s="56" customFormat="1" ht="15" customHeight="1">
      <c r="A47" s="158" t="s">
        <v>148</v>
      </c>
      <c r="B47" s="159"/>
      <c r="C47" s="162"/>
      <c r="D47" s="173">
        <f>D16-D31-D45</f>
        <v>-82348.16000000003</v>
      </c>
      <c r="E47" s="178"/>
      <c r="F47" s="78"/>
    </row>
    <row r="48" spans="1:4" s="56" customFormat="1" ht="15" customHeight="1">
      <c r="A48" s="160" t="s">
        <v>149</v>
      </c>
      <c r="B48" s="159"/>
      <c r="C48" s="166">
        <f>-'[1]3Q19 Trial Balance'!H252-C51</f>
        <v>72446</v>
      </c>
      <c r="D48" s="157"/>
    </row>
    <row r="49" spans="1:5" s="56" customFormat="1" ht="15" customHeight="1">
      <c r="A49" s="160" t="s">
        <v>150</v>
      </c>
      <c r="B49" s="161">
        <f>'Earned Incurred YTD-6'!B49</f>
        <v>88375</v>
      </c>
      <c r="C49" s="162"/>
      <c r="D49" s="157"/>
      <c r="E49" s="78"/>
    </row>
    <row r="50" spans="1:5" s="56" customFormat="1" ht="15" customHeight="1">
      <c r="A50" s="160" t="s">
        <v>151</v>
      </c>
      <c r="B50" s="163">
        <v>95693</v>
      </c>
      <c r="C50" s="162"/>
      <c r="D50" s="157"/>
      <c r="E50" s="78"/>
    </row>
    <row r="51" spans="1:5" s="56" customFormat="1" ht="15" customHeight="1">
      <c r="A51" s="160" t="s">
        <v>152</v>
      </c>
      <c r="B51" s="159"/>
      <c r="C51" s="164">
        <f>B49-B50</f>
        <v>-7318</v>
      </c>
      <c r="D51" s="157"/>
      <c r="E51" s="78"/>
    </row>
    <row r="52" spans="1:5" s="56" customFormat="1" ht="15" customHeight="1">
      <c r="A52" s="158" t="s">
        <v>153</v>
      </c>
      <c r="B52" s="159"/>
      <c r="C52" s="162"/>
      <c r="D52" s="179">
        <f>C48+C51</f>
        <v>65128</v>
      </c>
      <c r="E52" s="78"/>
    </row>
    <row r="53" spans="1:5" s="56" customFormat="1" ht="15" customHeight="1">
      <c r="A53" s="160" t="s">
        <v>154</v>
      </c>
      <c r="B53" s="159"/>
      <c r="C53" s="162"/>
      <c r="D53" s="172">
        <f>-'[1]3Q19 Trial Balance'!H259</f>
        <v>1310</v>
      </c>
      <c r="E53" s="78"/>
    </row>
    <row r="54" spans="1:7" s="56" customFormat="1" ht="15" customHeight="1">
      <c r="A54" s="158" t="s">
        <v>155</v>
      </c>
      <c r="B54" s="159"/>
      <c r="C54" s="162"/>
      <c r="D54" s="179">
        <f>SUM(D52:D53)</f>
        <v>66438</v>
      </c>
      <c r="E54" s="78"/>
      <c r="G54" s="56" t="s">
        <v>156</v>
      </c>
    </row>
    <row r="55" spans="1:5" s="56" customFormat="1" ht="15" customHeight="1">
      <c r="A55" s="180" t="s">
        <v>157</v>
      </c>
      <c r="B55" s="159"/>
      <c r="C55" s="162"/>
      <c r="D55" s="179">
        <f>-'[1]3Q19 Trial Balance'!H263</f>
        <v>3780</v>
      </c>
      <c r="E55" s="78"/>
    </row>
    <row r="56" spans="1:6" s="56" customFormat="1" ht="15" customHeight="1">
      <c r="A56" s="181" t="s">
        <v>158</v>
      </c>
      <c r="B56" s="182"/>
      <c r="C56" s="183"/>
      <c r="D56" s="177">
        <f>D47+D54+D55</f>
        <v>-12130.160000000033</v>
      </c>
      <c r="E56" s="178"/>
      <c r="F56" s="184"/>
    </row>
    <row r="57" spans="1:5" s="56" customFormat="1" ht="15" customHeight="1">
      <c r="A57" s="185"/>
      <c r="B57" s="186"/>
      <c r="C57" s="186"/>
      <c r="D57" s="186"/>
      <c r="E57" s="78"/>
    </row>
    <row r="58" spans="1:5" s="56" customFormat="1" ht="15" customHeight="1">
      <c r="A58" s="185"/>
      <c r="B58" s="186"/>
      <c r="C58" s="186"/>
      <c r="D58" s="186"/>
      <c r="E58" s="78"/>
    </row>
    <row r="59" spans="1:5" s="56" customFormat="1" ht="15" customHeight="1">
      <c r="A59" s="185"/>
      <c r="B59" s="186"/>
      <c r="C59" s="186"/>
      <c r="D59" s="186"/>
      <c r="E59" s="78"/>
    </row>
    <row r="60" spans="1:5" s="56" customFormat="1" ht="15" customHeight="1">
      <c r="A60" s="185"/>
      <c r="B60" s="186"/>
      <c r="C60" s="186"/>
      <c r="D60" s="186"/>
      <c r="E60" s="78"/>
    </row>
    <row r="61" spans="1:5" s="56" customFormat="1" ht="15" customHeight="1">
      <c r="A61" s="185"/>
      <c r="B61" s="186"/>
      <c r="C61" s="186"/>
      <c r="D61" s="186"/>
      <c r="E61" s="78"/>
    </row>
    <row r="62" spans="1:5" s="56" customFormat="1" ht="15" customHeight="1">
      <c r="A62" s="185"/>
      <c r="B62" s="186"/>
      <c r="C62" s="186"/>
      <c r="D62" s="186"/>
      <c r="E62" s="78"/>
    </row>
    <row r="63" spans="1:5" s="56" customFormat="1" ht="15" customHeight="1">
      <c r="A63" s="185"/>
      <c r="B63" s="186"/>
      <c r="C63" s="186"/>
      <c r="D63" s="186"/>
      <c r="E63" s="78"/>
    </row>
    <row r="64" spans="1:5" s="56" customFormat="1" ht="15" customHeight="1">
      <c r="A64" s="185"/>
      <c r="B64" s="187"/>
      <c r="C64" s="186"/>
      <c r="D64" s="186"/>
      <c r="E64" s="78"/>
    </row>
    <row r="65" spans="1:5" s="56" customFormat="1" ht="15" customHeight="1">
      <c r="A65" s="185"/>
      <c r="B65" s="187"/>
      <c r="C65" s="186"/>
      <c r="D65" s="186"/>
      <c r="E65" s="78"/>
    </row>
    <row r="66" spans="1:5" s="56" customFormat="1" ht="15" customHeight="1">
      <c r="A66" s="185"/>
      <c r="B66" s="187"/>
      <c r="C66" s="186"/>
      <c r="D66" s="186"/>
      <c r="E66" s="78"/>
    </row>
    <row r="67" spans="1:5" s="56" customFormat="1" ht="15" customHeight="1">
      <c r="A67" s="185"/>
      <c r="B67" s="187"/>
      <c r="C67" s="188"/>
      <c r="D67" s="186"/>
      <c r="E67" s="78"/>
    </row>
    <row r="68" spans="1:5" s="56" customFormat="1" ht="15" customHeight="1">
      <c r="A68" s="185"/>
      <c r="B68" s="187"/>
      <c r="C68" s="186"/>
      <c r="D68" s="186"/>
      <c r="E68" s="78"/>
    </row>
    <row r="69" spans="2:5" s="56" customFormat="1" ht="15" customHeight="1">
      <c r="B69" s="187"/>
      <c r="C69" s="186"/>
      <c r="D69" s="186"/>
      <c r="E69" s="78"/>
    </row>
    <row r="70" spans="1:5" s="56" customFormat="1" ht="15" customHeight="1">
      <c r="A70" s="185"/>
      <c r="B70" s="187"/>
      <c r="C70" s="186"/>
      <c r="D70" s="186"/>
      <c r="E70" s="78"/>
    </row>
    <row r="71" spans="1:5" s="56" customFormat="1" ht="15" customHeight="1">
      <c r="A71" s="185"/>
      <c r="B71" s="187"/>
      <c r="C71" s="186"/>
      <c r="D71" s="186"/>
      <c r="E71" s="78"/>
    </row>
    <row r="72" spans="1:5" s="56" customFormat="1" ht="15" customHeight="1">
      <c r="A72" s="185"/>
      <c r="B72" s="189"/>
      <c r="C72" s="186"/>
      <c r="D72" s="186"/>
      <c r="E72" s="78"/>
    </row>
    <row r="73" spans="1:5" s="56" customFormat="1" ht="15" customHeight="1">
      <c r="A73" s="185"/>
      <c r="B73" s="186"/>
      <c r="C73" s="188"/>
      <c r="D73" s="186"/>
      <c r="E73" s="78"/>
    </row>
    <row r="74" spans="1:5" s="56" customFormat="1" ht="15" customHeight="1">
      <c r="A74" s="185"/>
      <c r="B74" s="186"/>
      <c r="C74" s="186"/>
      <c r="D74" s="186"/>
      <c r="E74" s="78"/>
    </row>
    <row r="75" spans="1:5" s="56" customFormat="1" ht="15" customHeight="1">
      <c r="A75" s="185"/>
      <c r="B75" s="186"/>
      <c r="C75" s="186"/>
      <c r="D75" s="186"/>
      <c r="E75" s="78"/>
    </row>
    <row r="76" spans="1:5" s="56" customFormat="1" ht="15" customHeight="1">
      <c r="A76" s="185"/>
      <c r="B76" s="186"/>
      <c r="C76" s="186"/>
      <c r="D76" s="186"/>
      <c r="E76" s="78"/>
    </row>
    <row r="77" spans="1:5" s="56" customFormat="1" ht="15" customHeight="1">
      <c r="A77" s="185"/>
      <c r="B77" s="186"/>
      <c r="C77" s="186"/>
      <c r="D77" s="186"/>
      <c r="E77" s="78"/>
    </row>
    <row r="78" spans="1:5" s="56" customFormat="1" ht="15" customHeight="1">
      <c r="A78" s="185"/>
      <c r="B78" s="186"/>
      <c r="C78" s="186"/>
      <c r="D78" s="186"/>
      <c r="E78" s="78"/>
    </row>
    <row r="79" spans="1:5" s="56" customFormat="1" ht="15" customHeight="1">
      <c r="A79" s="185"/>
      <c r="B79" s="186"/>
      <c r="C79" s="186"/>
      <c r="D79" s="186"/>
      <c r="E79" s="78"/>
    </row>
    <row r="80" spans="1:5" s="56" customFormat="1" ht="15" customHeight="1">
      <c r="A80" s="185"/>
      <c r="B80" s="186"/>
      <c r="C80" s="186"/>
      <c r="D80" s="186"/>
      <c r="E80" s="78"/>
    </row>
    <row r="81" spans="1:5" s="56" customFormat="1" ht="15" customHeight="1">
      <c r="A81" s="185"/>
      <c r="B81" s="186"/>
      <c r="C81" s="186"/>
      <c r="D81" s="186"/>
      <c r="E81" s="78"/>
    </row>
    <row r="82" spans="1:5" s="56" customFormat="1" ht="15" customHeight="1">
      <c r="A82" s="185"/>
      <c r="B82" s="186"/>
      <c r="C82" s="186"/>
      <c r="D82" s="186"/>
      <c r="E82" s="78"/>
    </row>
    <row r="83" spans="1:5" s="56" customFormat="1" ht="15" customHeight="1">
      <c r="A83" s="185"/>
      <c r="B83" s="186"/>
      <c r="C83" s="186"/>
      <c r="D83" s="186"/>
      <c r="E83" s="78"/>
    </row>
    <row r="84" spans="1:5" s="56" customFormat="1" ht="15" customHeight="1">
      <c r="A84" s="185"/>
      <c r="B84" s="186"/>
      <c r="C84" s="186"/>
      <c r="D84" s="186"/>
      <c r="E84" s="78"/>
    </row>
    <row r="85" spans="1:5" s="56" customFormat="1" ht="15" customHeight="1">
      <c r="A85" s="185"/>
      <c r="B85" s="186"/>
      <c r="C85" s="186"/>
      <c r="D85" s="186"/>
      <c r="E85" s="78"/>
    </row>
    <row r="86" spans="1:5" s="56" customFormat="1" ht="15" customHeight="1">
      <c r="A86" s="185"/>
      <c r="B86" s="186"/>
      <c r="C86" s="186"/>
      <c r="D86" s="186"/>
      <c r="E86" s="78"/>
    </row>
    <row r="87" spans="1:5" s="56" customFormat="1" ht="15" customHeight="1">
      <c r="A87" s="185"/>
      <c r="B87" s="186"/>
      <c r="C87" s="186"/>
      <c r="D87" s="186"/>
      <c r="E87" s="78"/>
    </row>
    <row r="88" spans="1:5" s="56" customFormat="1" ht="15" customHeight="1">
      <c r="A88" s="185"/>
      <c r="B88" s="186"/>
      <c r="C88" s="186"/>
      <c r="D88" s="186"/>
      <c r="E88" s="78"/>
    </row>
    <row r="89" spans="1:5" s="56" customFormat="1" ht="15" customHeight="1">
      <c r="A89" s="185"/>
      <c r="B89" s="186"/>
      <c r="C89" s="189"/>
      <c r="D89" s="189"/>
      <c r="E89" s="78"/>
    </row>
    <row r="90" spans="1:5" s="56" customFormat="1" ht="15" customHeight="1">
      <c r="A90" s="185"/>
      <c r="B90" s="186"/>
      <c r="C90" s="189"/>
      <c r="D90" s="189"/>
      <c r="E90" s="78"/>
    </row>
    <row r="91" spans="1:5" s="56" customFormat="1" ht="15" customHeight="1">
      <c r="A91" s="185"/>
      <c r="B91" s="186"/>
      <c r="C91" s="189"/>
      <c r="D91" s="189"/>
      <c r="E91" s="78"/>
    </row>
    <row r="92" spans="1:5" s="56" customFormat="1" ht="15" customHeight="1">
      <c r="A92" s="185"/>
      <c r="B92" s="189"/>
      <c r="C92" s="189"/>
      <c r="D92" s="189"/>
      <c r="E92" s="78"/>
    </row>
    <row r="93" spans="1:5" s="56" customFormat="1" ht="15" customHeight="1">
      <c r="A93" s="185"/>
      <c r="B93" s="189"/>
      <c r="C93" s="189"/>
      <c r="D93" s="189"/>
      <c r="E93" s="78"/>
    </row>
    <row r="94" spans="1:5" s="56" customFormat="1" ht="15" customHeight="1">
      <c r="A94" s="185"/>
      <c r="B94" s="189"/>
      <c r="C94" s="189"/>
      <c r="D94" s="189"/>
      <c r="E94" s="78"/>
    </row>
    <row r="95" spans="1:5" s="56" customFormat="1" ht="15" customHeight="1">
      <c r="A95" s="185"/>
      <c r="B95" s="189"/>
      <c r="C95" s="189"/>
      <c r="D95" s="189"/>
      <c r="E95" s="78"/>
    </row>
    <row r="96" spans="1:5" s="56" customFormat="1" ht="15" customHeight="1">
      <c r="A96" s="185"/>
      <c r="B96" s="189"/>
      <c r="C96" s="189"/>
      <c r="D96" s="189"/>
      <c r="E96" s="78"/>
    </row>
    <row r="97" spans="1:5" s="56" customFormat="1" ht="15" customHeight="1">
      <c r="A97" s="185"/>
      <c r="B97" s="189"/>
      <c r="C97" s="189"/>
      <c r="D97" s="189"/>
      <c r="E97" s="78"/>
    </row>
    <row r="98" spans="1:5" s="56" customFormat="1" ht="15" customHeight="1">
      <c r="A98" s="185"/>
      <c r="B98" s="189"/>
      <c r="C98" s="189"/>
      <c r="D98" s="189"/>
      <c r="E98" s="78"/>
    </row>
    <row r="99" spans="1:5" s="56" customFormat="1" ht="15" customHeight="1">
      <c r="A99" s="185"/>
      <c r="B99" s="189"/>
      <c r="C99" s="189"/>
      <c r="D99" s="189"/>
      <c r="E99" s="78"/>
    </row>
    <row r="100" spans="1:5" s="56" customFormat="1" ht="15" customHeight="1">
      <c r="A100" s="185"/>
      <c r="B100" s="189"/>
      <c r="C100" s="189"/>
      <c r="D100" s="189"/>
      <c r="E100" s="78"/>
    </row>
    <row r="101" spans="1:5" s="56" customFormat="1" ht="15" customHeight="1">
      <c r="A101" s="185"/>
      <c r="B101" s="189"/>
      <c r="C101" s="189"/>
      <c r="D101" s="189"/>
      <c r="E101" s="78"/>
    </row>
    <row r="102" spans="1:5" s="56" customFormat="1" ht="15" customHeight="1">
      <c r="A102" s="185"/>
      <c r="B102" s="189"/>
      <c r="C102" s="189"/>
      <c r="D102" s="189"/>
      <c r="E102" s="78"/>
    </row>
    <row r="103" spans="1:5" s="56" customFormat="1" ht="15" customHeight="1">
      <c r="A103" s="185"/>
      <c r="B103" s="189"/>
      <c r="C103" s="189"/>
      <c r="D103" s="189"/>
      <c r="E103" s="78"/>
    </row>
    <row r="104" spans="1:5" s="56" customFormat="1" ht="15" customHeight="1">
      <c r="A104" s="185"/>
      <c r="B104" s="189"/>
      <c r="C104" s="189"/>
      <c r="D104" s="189"/>
      <c r="E104" s="78"/>
    </row>
    <row r="105" spans="1:5" s="56" customFormat="1" ht="15" customHeight="1">
      <c r="A105" s="185"/>
      <c r="B105" s="189"/>
      <c r="C105" s="189"/>
      <c r="D105" s="189"/>
      <c r="E105" s="78"/>
    </row>
    <row r="106" spans="1:5" s="56" customFormat="1" ht="15" customHeight="1">
      <c r="A106" s="185"/>
      <c r="B106" s="189"/>
      <c r="C106" s="189"/>
      <c r="D106" s="189"/>
      <c r="E106" s="78"/>
    </row>
    <row r="107" spans="1:5" s="56" customFormat="1" ht="15" customHeight="1">
      <c r="A107" s="185"/>
      <c r="B107" s="189"/>
      <c r="C107" s="189"/>
      <c r="D107" s="189"/>
      <c r="E107" s="78"/>
    </row>
    <row r="108" spans="1:5" s="56" customFormat="1" ht="15" customHeight="1">
      <c r="A108" s="185"/>
      <c r="B108" s="189"/>
      <c r="C108" s="189"/>
      <c r="D108" s="189"/>
      <c r="E108" s="78"/>
    </row>
    <row r="109" spans="1:5" s="56" customFormat="1" ht="15" customHeight="1">
      <c r="A109" s="185"/>
      <c r="B109" s="189"/>
      <c r="C109" s="189"/>
      <c r="D109" s="189"/>
      <c r="E109" s="78"/>
    </row>
    <row r="110" spans="1:5" s="56" customFormat="1" ht="15" customHeight="1">
      <c r="A110" s="185"/>
      <c r="B110" s="189"/>
      <c r="C110" s="189"/>
      <c r="D110" s="189"/>
      <c r="E110" s="78"/>
    </row>
    <row r="111" spans="1:5" s="56" customFormat="1" ht="15" customHeight="1">
      <c r="A111" s="185"/>
      <c r="B111" s="189"/>
      <c r="C111" s="189"/>
      <c r="D111" s="189"/>
      <c r="E111" s="78"/>
    </row>
    <row r="112" spans="1:5" s="56" customFormat="1" ht="15" customHeight="1">
      <c r="A112" s="185"/>
      <c r="B112" s="189"/>
      <c r="C112" s="189"/>
      <c r="D112" s="189"/>
      <c r="E112" s="78"/>
    </row>
    <row r="113" spans="1:5" s="56" customFormat="1" ht="15" customHeight="1">
      <c r="A113" s="185"/>
      <c r="B113" s="189"/>
      <c r="C113" s="189"/>
      <c r="D113" s="189"/>
      <c r="E113" s="78"/>
    </row>
    <row r="114" spans="1:5" s="56" customFormat="1" ht="15" customHeight="1">
      <c r="A114" s="185"/>
      <c r="B114" s="189"/>
      <c r="C114" s="189"/>
      <c r="D114" s="189"/>
      <c r="E114" s="78"/>
    </row>
    <row r="115" spans="1:5" s="56" customFormat="1" ht="15" customHeight="1">
      <c r="A115" s="185"/>
      <c r="B115" s="189"/>
      <c r="C115" s="189"/>
      <c r="D115" s="189"/>
      <c r="E115" s="78"/>
    </row>
    <row r="116" spans="1:5" s="56" customFormat="1" ht="15" customHeight="1">
      <c r="A116" s="185"/>
      <c r="B116" s="189"/>
      <c r="C116" s="189"/>
      <c r="D116" s="189"/>
      <c r="E116" s="78"/>
    </row>
    <row r="117" spans="1:5" s="56" customFormat="1" ht="15" customHeight="1">
      <c r="A117" s="185"/>
      <c r="B117" s="189"/>
      <c r="C117" s="189"/>
      <c r="D117" s="189"/>
      <c r="E117" s="78"/>
    </row>
    <row r="118" spans="1:5" s="56" customFormat="1" ht="15" customHeight="1">
      <c r="A118" s="185"/>
      <c r="B118" s="189"/>
      <c r="C118" s="189"/>
      <c r="D118" s="189"/>
      <c r="E118" s="78"/>
    </row>
    <row r="119" spans="1:5" s="56" customFormat="1" ht="15" customHeight="1">
      <c r="A119" s="185"/>
      <c r="B119" s="189"/>
      <c r="C119" s="189"/>
      <c r="D119" s="189"/>
      <c r="E119" s="78"/>
    </row>
    <row r="120" spans="1:5" s="56" customFormat="1" ht="15" customHeight="1">
      <c r="A120" s="185"/>
      <c r="B120" s="189"/>
      <c r="C120" s="189"/>
      <c r="D120" s="189"/>
      <c r="E120" s="78"/>
    </row>
    <row r="121" spans="1:5" s="56" customFormat="1" ht="15" customHeight="1">
      <c r="A121" s="190"/>
      <c r="B121" s="189"/>
      <c r="C121" s="189"/>
      <c r="D121" s="189"/>
      <c r="E121" s="78"/>
    </row>
    <row r="122" spans="1:5" s="56" customFormat="1" ht="15" customHeight="1">
      <c r="A122" s="190"/>
      <c r="B122" s="189"/>
      <c r="C122" s="189"/>
      <c r="D122" s="189"/>
      <c r="E122" s="78"/>
    </row>
    <row r="123" spans="1:5" s="56" customFormat="1" ht="15" customHeight="1">
      <c r="A123" s="190"/>
      <c r="B123" s="189"/>
      <c r="C123" s="189"/>
      <c r="D123" s="189"/>
      <c r="E123" s="78"/>
    </row>
    <row r="124" spans="1:5" s="56" customFormat="1" ht="15" customHeight="1">
      <c r="A124" s="190"/>
      <c r="B124" s="189"/>
      <c r="C124" s="189"/>
      <c r="D124" s="189"/>
      <c r="E124" s="78"/>
    </row>
    <row r="125" spans="1:5" s="56" customFormat="1" ht="15" customHeight="1">
      <c r="A125" s="190"/>
      <c r="B125" s="189"/>
      <c r="C125" s="189"/>
      <c r="D125" s="189"/>
      <c r="E125" s="78"/>
    </row>
    <row r="126" spans="1:5" s="56" customFormat="1" ht="15" customHeight="1">
      <c r="A126" s="190"/>
      <c r="B126" s="189"/>
      <c r="C126" s="189"/>
      <c r="D126" s="189"/>
      <c r="E126" s="78"/>
    </row>
    <row r="127" spans="1:5" s="56" customFormat="1" ht="15" customHeight="1">
      <c r="A127" s="190"/>
      <c r="B127" s="189"/>
      <c r="C127" s="189"/>
      <c r="D127" s="189"/>
      <c r="E127" s="78"/>
    </row>
    <row r="128" ht="15" customHeight="1">
      <c r="A128" s="191"/>
    </row>
    <row r="129" s="50" customFormat="1" ht="15" customHeight="1">
      <c r="A129" s="191"/>
    </row>
    <row r="130" s="50" customFormat="1" ht="15" customHeight="1">
      <c r="A130" s="191"/>
    </row>
    <row r="131" s="50" customFormat="1" ht="15" customHeight="1">
      <c r="A131" s="191"/>
    </row>
    <row r="132" s="50" customFormat="1" ht="15" customHeight="1">
      <c r="A132" s="191"/>
    </row>
    <row r="133" s="50" customFormat="1" ht="15" customHeight="1">
      <c r="A133" s="191"/>
    </row>
    <row r="134" s="50" customFormat="1" ht="15" customHeight="1">
      <c r="A134" s="191"/>
    </row>
    <row r="135" s="50" customFormat="1" ht="15" customHeight="1">
      <c r="A135" s="191"/>
    </row>
    <row r="136" s="50" customFormat="1" ht="15" customHeight="1">
      <c r="A136" s="191"/>
    </row>
    <row r="137" s="50" customFormat="1" ht="15" customHeight="1">
      <c r="A137" s="191"/>
    </row>
    <row r="138" s="50" customFormat="1" ht="15" customHeight="1">
      <c r="A138" s="191"/>
    </row>
    <row r="139" s="50" customFormat="1" ht="15" customHeight="1">
      <c r="A139" s="191"/>
    </row>
    <row r="140" s="50" customFormat="1" ht="15" customHeight="1">
      <c r="A140" s="191"/>
    </row>
    <row r="141" s="50" customFormat="1" ht="15" customHeight="1">
      <c r="A141" s="191"/>
    </row>
    <row r="142" s="50" customFormat="1" ht="15" customHeight="1">
      <c r="A142" s="191"/>
    </row>
    <row r="143" s="50" customFormat="1" ht="15" customHeight="1">
      <c r="A143" s="191"/>
    </row>
    <row r="144" s="50" customFormat="1" ht="15" customHeight="1">
      <c r="A144" s="191"/>
    </row>
    <row r="145" s="50" customFormat="1" ht="15" customHeight="1">
      <c r="A145" s="191"/>
    </row>
    <row r="146" s="50" customFormat="1" ht="15" customHeight="1">
      <c r="A146" s="191"/>
    </row>
    <row r="147" s="50" customFormat="1" ht="15" customHeight="1">
      <c r="A147" s="191"/>
    </row>
    <row r="148" s="50" customFormat="1" ht="15" customHeight="1">
      <c r="A148" s="191"/>
    </row>
    <row r="149" s="50" customFormat="1" ht="15" customHeight="1">
      <c r="A149" s="191"/>
    </row>
    <row r="150" s="50" customFormat="1" ht="15" customHeight="1">
      <c r="A150" s="191"/>
    </row>
    <row r="151" s="50" customFormat="1" ht="15" customHeight="1">
      <c r="A151" s="191"/>
    </row>
    <row r="152" s="50" customFormat="1" ht="15" customHeight="1">
      <c r="A152" s="191"/>
    </row>
    <row r="153" s="50" customFormat="1" ht="15" customHeight="1">
      <c r="A153" s="191"/>
    </row>
    <row r="154" s="50" customFormat="1" ht="15" customHeight="1">
      <c r="A154" s="191"/>
    </row>
    <row r="155" s="50" customFormat="1" ht="15" customHeight="1">
      <c r="A155" s="191"/>
    </row>
    <row r="156" s="50" customFormat="1" ht="15" customHeight="1">
      <c r="A156" s="191"/>
    </row>
    <row r="157" s="50" customFormat="1" ht="15" customHeight="1">
      <c r="A157" s="191"/>
    </row>
    <row r="158" s="50" customFormat="1" ht="15" customHeight="1">
      <c r="A158" s="191"/>
    </row>
    <row r="159" s="50" customFormat="1" ht="15" customHeight="1">
      <c r="A159" s="191"/>
    </row>
    <row r="160" s="50" customFormat="1" ht="15" customHeight="1">
      <c r="A160" s="191"/>
    </row>
    <row r="161" s="50" customFormat="1" ht="15" customHeight="1">
      <c r="A161" s="191"/>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0" customWidth="1"/>
    <col min="2" max="4" width="18.7109375" style="192" customWidth="1"/>
    <col min="5" max="5" width="15.7109375" style="193" customWidth="1"/>
    <col min="6" max="16384" width="15.7109375" style="50" customWidth="1"/>
  </cols>
  <sheetData>
    <row r="1" spans="1:5" s="140" customFormat="1" ht="30" customHeight="1">
      <c r="A1" s="327" t="s">
        <v>0</v>
      </c>
      <c r="B1" s="328"/>
      <c r="C1" s="328"/>
      <c r="D1" s="329"/>
      <c r="E1" s="139"/>
    </row>
    <row r="2" spans="1:5" s="142" customFormat="1" ht="15" customHeight="1">
      <c r="A2" s="330"/>
      <c r="B2" s="331"/>
      <c r="C2" s="331"/>
      <c r="D2" s="332"/>
      <c r="E2" s="141"/>
    </row>
    <row r="3" spans="1:5" s="142" customFormat="1" ht="15" customHeight="1">
      <c r="A3" s="333" t="s">
        <v>110</v>
      </c>
      <c r="B3" s="334"/>
      <c r="C3" s="334"/>
      <c r="D3" s="335"/>
      <c r="E3" s="141"/>
    </row>
    <row r="4" spans="1:5" s="142" customFormat="1" ht="15" customHeight="1">
      <c r="A4" s="333" t="s">
        <v>111</v>
      </c>
      <c r="B4" s="334"/>
      <c r="C4" s="334"/>
      <c r="D4" s="335"/>
      <c r="E4" s="141"/>
    </row>
    <row r="5" spans="1:5" s="142" customFormat="1" ht="15" customHeight="1">
      <c r="A5" s="333" t="s">
        <v>159</v>
      </c>
      <c r="B5" s="334"/>
      <c r="C5" s="334"/>
      <c r="D5" s="335"/>
      <c r="E5" s="141"/>
    </row>
    <row r="6" spans="1:5" s="142" customFormat="1" ht="15" customHeight="1">
      <c r="A6" s="143"/>
      <c r="B6" s="144"/>
      <c r="C6" s="144"/>
      <c r="D6" s="145"/>
      <c r="E6" s="141"/>
    </row>
    <row r="7" spans="1:5" s="56" customFormat="1" ht="15" customHeight="1">
      <c r="A7" s="146"/>
      <c r="B7" s="144"/>
      <c r="C7" s="144"/>
      <c r="D7" s="145"/>
      <c r="E7" s="78"/>
    </row>
    <row r="8" spans="1:5" s="56" customFormat="1" ht="15" customHeight="1">
      <c r="A8" s="147" t="s">
        <v>113</v>
      </c>
      <c r="B8" s="148" t="s">
        <v>114</v>
      </c>
      <c r="C8" s="149"/>
      <c r="D8" s="150"/>
      <c r="E8" s="78"/>
    </row>
    <row r="9" spans="1:5" s="56" customFormat="1" ht="15" customHeight="1">
      <c r="A9" s="147"/>
      <c r="B9" s="151" t="s">
        <v>45</v>
      </c>
      <c r="C9" s="152"/>
      <c r="D9" s="153"/>
      <c r="E9" s="78"/>
    </row>
    <row r="10" spans="1:5" s="56" customFormat="1" ht="15" customHeight="1">
      <c r="A10" s="154"/>
      <c r="B10" s="155" t="s">
        <v>26</v>
      </c>
      <c r="C10" s="156"/>
      <c r="D10" s="157"/>
      <c r="E10" s="78"/>
    </row>
    <row r="11" spans="1:5" s="56" customFormat="1" ht="15" customHeight="1">
      <c r="A11" s="158" t="s">
        <v>115</v>
      </c>
      <c r="B11" s="159"/>
      <c r="C11" s="23">
        <f>'Premiums YTD-8'!F12</f>
        <v>5336794</v>
      </c>
      <c r="D11" s="157"/>
      <c r="E11" s="78"/>
    </row>
    <row r="12" spans="1:5" s="56" customFormat="1" ht="15" customHeight="1">
      <c r="A12" s="158"/>
      <c r="B12" s="159"/>
      <c r="C12" s="27"/>
      <c r="D12" s="157"/>
      <c r="E12" s="78"/>
    </row>
    <row r="13" spans="1:5" s="56" customFormat="1" ht="15" customHeight="1">
      <c r="A13" s="160" t="s">
        <v>116</v>
      </c>
      <c r="B13" s="161">
        <f>'Premiums YTD-8'!F18</f>
        <v>3638614</v>
      </c>
      <c r="C13" s="162"/>
      <c r="D13" s="157"/>
      <c r="E13" s="78"/>
    </row>
    <row r="14" spans="1:5" s="56" customFormat="1" ht="15" customHeight="1">
      <c r="A14" s="160" t="s">
        <v>117</v>
      </c>
      <c r="B14" s="163">
        <f>'Premiums YTD-8'!F24</f>
        <v>3862627</v>
      </c>
      <c r="C14" s="162"/>
      <c r="D14" s="157"/>
      <c r="E14" s="78"/>
    </row>
    <row r="15" spans="1:5" s="56" customFormat="1" ht="15" customHeight="1">
      <c r="A15" s="160" t="s">
        <v>118</v>
      </c>
      <c r="B15" s="159"/>
      <c r="C15" s="167">
        <f>B14-B13</f>
        <v>224013</v>
      </c>
      <c r="D15" s="157"/>
      <c r="E15" s="78"/>
    </row>
    <row r="16" spans="1:5" s="56" customFormat="1" ht="15" customHeight="1">
      <c r="A16" s="158" t="s">
        <v>119</v>
      </c>
      <c r="B16" s="159"/>
      <c r="C16" s="162"/>
      <c r="D16" s="165">
        <f>C11+C15</f>
        <v>5560807</v>
      </c>
      <c r="E16" s="78"/>
    </row>
    <row r="17" spans="1:4" s="56" customFormat="1" ht="15" customHeight="1">
      <c r="A17" s="160" t="s">
        <v>120</v>
      </c>
      <c r="B17" s="159"/>
      <c r="C17" s="166">
        <f>'[1]Loss Expenses Paid YTD-16'!E30</f>
        <v>2811088</v>
      </c>
      <c r="D17" s="157"/>
    </row>
    <row r="18" spans="1:4" s="56" customFormat="1" ht="15" customHeight="1">
      <c r="A18" s="160" t="s">
        <v>121</v>
      </c>
      <c r="B18" s="159"/>
      <c r="C18" s="167">
        <f>-'[1]3Q19 Trial Balance'!J279</f>
        <v>983</v>
      </c>
      <c r="D18" s="157"/>
    </row>
    <row r="19" spans="1:5" s="56" customFormat="1" ht="15" customHeight="1">
      <c r="A19" s="158" t="s">
        <v>122</v>
      </c>
      <c r="B19" s="159"/>
      <c r="C19" s="166">
        <f>C17-C18</f>
        <v>2810105</v>
      </c>
      <c r="D19" s="157"/>
      <c r="E19" s="78"/>
    </row>
    <row r="20" spans="1:5" s="56" customFormat="1" ht="15" customHeight="1">
      <c r="A20" s="160" t="s">
        <v>123</v>
      </c>
      <c r="B20" s="161">
        <f>'Losses Incurred YTD-10'!F18+'Losses Incurred YTD-10'!F24</f>
        <v>974657</v>
      </c>
      <c r="C20" s="162" t="s">
        <v>26</v>
      </c>
      <c r="D20" s="157"/>
      <c r="E20" s="78"/>
    </row>
    <row r="21" spans="1:5" s="56" customFormat="1" ht="15" customHeight="1">
      <c r="A21" s="160" t="s">
        <v>124</v>
      </c>
      <c r="B21" s="163">
        <f>'Losses Incurred YTD-10'!F31</f>
        <v>1812224</v>
      </c>
      <c r="C21" s="162"/>
      <c r="D21" s="157"/>
      <c r="E21" s="78"/>
    </row>
    <row r="22" spans="1:5" s="56" customFormat="1" ht="15" customHeight="1">
      <c r="A22" s="160" t="s">
        <v>125</v>
      </c>
      <c r="B22" s="168"/>
      <c r="C22" s="164">
        <f>B20-B21</f>
        <v>-837567</v>
      </c>
      <c r="D22" s="157"/>
      <c r="E22" s="78"/>
    </row>
    <row r="23" spans="1:5" s="56" customFormat="1" ht="15" customHeight="1">
      <c r="A23" s="158" t="s">
        <v>126</v>
      </c>
      <c r="B23" s="159"/>
      <c r="C23" s="162"/>
      <c r="D23" s="169">
        <f>C19+C22</f>
        <v>1972538</v>
      </c>
      <c r="E23" s="162"/>
    </row>
    <row r="24" spans="1:5" s="56" customFormat="1" ht="15" customHeight="1">
      <c r="A24" s="160" t="s">
        <v>127</v>
      </c>
      <c r="B24" s="159"/>
      <c r="C24" s="166">
        <f>'[1]Loss Expenses Paid YTD-16'!C30</f>
        <v>303315</v>
      </c>
      <c r="D24" s="157"/>
      <c r="E24" s="170"/>
    </row>
    <row r="25" spans="1:5" s="56" customFormat="1" ht="15" customHeight="1">
      <c r="A25" s="160" t="s">
        <v>128</v>
      </c>
      <c r="B25" s="159"/>
      <c r="C25" s="167">
        <f>'[1]Loss Expenses Paid YTD-16'!I30</f>
        <v>342745</v>
      </c>
      <c r="D25" s="157"/>
      <c r="E25" s="170"/>
    </row>
    <row r="26" spans="1:5" s="56" customFormat="1" ht="15" customHeight="1">
      <c r="A26" s="158" t="s">
        <v>129</v>
      </c>
      <c r="B26" s="159"/>
      <c r="C26" s="166">
        <f>C24+C25</f>
        <v>646060</v>
      </c>
      <c r="D26" s="157"/>
      <c r="E26" s="162"/>
    </row>
    <row r="27" spans="1:5" s="56" customFormat="1" ht="15" customHeight="1">
      <c r="A27" s="160" t="s">
        <v>130</v>
      </c>
      <c r="B27" s="161">
        <f>'Loss Expenses YTD-12'!F18</f>
        <v>284645.16000000003</v>
      </c>
      <c r="C27" s="162"/>
      <c r="D27" s="157"/>
      <c r="E27" s="170"/>
    </row>
    <row r="28" spans="1:5" s="56" customFormat="1" ht="15" customHeight="1">
      <c r="A28" s="160" t="s">
        <v>131</v>
      </c>
      <c r="B28" s="163">
        <f>'Loss Expenses YTD-12'!F24</f>
        <v>343922</v>
      </c>
      <c r="C28" s="162"/>
      <c r="D28" s="157"/>
      <c r="E28" s="162"/>
    </row>
    <row r="29" spans="1:5" s="56" customFormat="1" ht="15" customHeight="1">
      <c r="A29" s="160" t="s">
        <v>132</v>
      </c>
      <c r="B29" s="159"/>
      <c r="C29" s="164">
        <f>B27-B28</f>
        <v>-59276.83999999997</v>
      </c>
      <c r="D29" s="157"/>
      <c r="E29" s="170"/>
    </row>
    <row r="30" spans="1:5" s="56" customFormat="1" ht="15" customHeight="1">
      <c r="A30" s="158" t="s">
        <v>133</v>
      </c>
      <c r="B30" s="159"/>
      <c r="C30" s="162"/>
      <c r="D30" s="179">
        <f>C26+C29</f>
        <v>586783.16</v>
      </c>
      <c r="E30" s="162"/>
    </row>
    <row r="31" spans="1:5" s="56" customFormat="1" ht="15" customHeight="1">
      <c r="A31" s="158" t="s">
        <v>134</v>
      </c>
      <c r="B31" s="159"/>
      <c r="C31" s="162"/>
      <c r="D31" s="173">
        <f>D23+D30</f>
        <v>2559321.16</v>
      </c>
      <c r="E31" s="162"/>
    </row>
    <row r="32" spans="1:5" s="56" customFormat="1" ht="15" customHeight="1">
      <c r="A32" s="160" t="s">
        <v>135</v>
      </c>
      <c r="B32" s="159"/>
      <c r="C32" s="166">
        <f>10500+10500+10173-2394+10173-1725</f>
        <v>37227</v>
      </c>
      <c r="D32" s="157"/>
      <c r="E32" s="170"/>
    </row>
    <row r="33" spans="1:5" s="56" customFormat="1" ht="15" customHeight="1">
      <c r="A33" s="160" t="s">
        <v>136</v>
      </c>
      <c r="B33" s="161">
        <f>-'[1]3Q19 Trial Balance'!J126</f>
        <v>112579</v>
      </c>
      <c r="C33" s="162"/>
      <c r="D33" s="157"/>
      <c r="E33" s="78"/>
    </row>
    <row r="34" spans="1:5" s="56" customFormat="1" ht="15" customHeight="1">
      <c r="A34" s="160" t="s">
        <v>137</v>
      </c>
      <c r="B34" s="163">
        <v>124166</v>
      </c>
      <c r="C34" s="162"/>
      <c r="D34" s="157"/>
      <c r="E34" s="78"/>
    </row>
    <row r="35" spans="1:5" s="56" customFormat="1" ht="15" customHeight="1">
      <c r="A35" s="160" t="s">
        <v>138</v>
      </c>
      <c r="B35" s="159"/>
      <c r="C35" s="164">
        <f>B33-B34</f>
        <v>-11587</v>
      </c>
      <c r="D35" s="157"/>
      <c r="E35" s="78"/>
    </row>
    <row r="36" spans="1:5" s="56" customFormat="1" ht="15" customHeight="1">
      <c r="A36" s="158" t="s">
        <v>139</v>
      </c>
      <c r="B36" s="159"/>
      <c r="C36" s="162" t="s">
        <v>26</v>
      </c>
      <c r="D36" s="174">
        <f>C32+C35</f>
        <v>25640</v>
      </c>
      <c r="E36" s="78"/>
    </row>
    <row r="37" spans="1:5" s="56" customFormat="1" ht="15" customHeight="1">
      <c r="A37" s="160" t="s">
        <v>140</v>
      </c>
      <c r="B37" s="159"/>
      <c r="C37" s="166">
        <f>'[1]3Q19 Trial Balance'!J370</f>
        <v>434459</v>
      </c>
      <c r="D37" s="157"/>
      <c r="E37" s="78"/>
    </row>
    <row r="38" spans="1:5" s="56" customFormat="1" ht="15" customHeight="1">
      <c r="A38" s="160" t="s">
        <v>141</v>
      </c>
      <c r="B38" s="159"/>
      <c r="C38" s="166">
        <f>'[1]3Q19 Trial Balance'!J381</f>
        <v>77550</v>
      </c>
      <c r="D38" s="157"/>
      <c r="E38" s="175"/>
    </row>
    <row r="39" spans="1:6" s="56" customFormat="1" ht="15" customHeight="1">
      <c r="A39" s="160" t="s">
        <v>142</v>
      </c>
      <c r="B39" s="159"/>
      <c r="C39" s="167">
        <f>'[1]3Q19 Trial Balance'!J599-C43-6</f>
        <v>2263467</v>
      </c>
      <c r="D39" s="157"/>
      <c r="E39" s="175"/>
      <c r="F39" s="78"/>
    </row>
    <row r="40" spans="1:6" s="56" customFormat="1" ht="15" customHeight="1">
      <c r="A40" s="158" t="s">
        <v>143</v>
      </c>
      <c r="B40" s="159"/>
      <c r="C40" s="166">
        <f>SUM(C37:C39)</f>
        <v>2775476</v>
      </c>
      <c r="D40" s="157"/>
      <c r="E40" s="175"/>
      <c r="F40" s="78"/>
    </row>
    <row r="41" spans="1:5" s="56" customFormat="1" ht="15" customHeight="1">
      <c r="A41" s="160" t="s">
        <v>136</v>
      </c>
      <c r="B41" s="161">
        <f>-'[1]3Q19 Trial Balance'!J143</f>
        <v>139334</v>
      </c>
      <c r="C41" s="162"/>
      <c r="D41" s="157"/>
      <c r="E41" s="175"/>
    </row>
    <row r="42" spans="1:5" s="56" customFormat="1" ht="15" customHeight="1">
      <c r="A42" s="160" t="s">
        <v>137</v>
      </c>
      <c r="B42" s="163">
        <v>120017</v>
      </c>
      <c r="C42" s="162" t="s">
        <v>26</v>
      </c>
      <c r="D42" s="157"/>
      <c r="E42" s="78"/>
    </row>
    <row r="43" spans="1:5" s="56" customFormat="1" ht="15" customHeight="1">
      <c r="A43" s="160" t="s">
        <v>144</v>
      </c>
      <c r="B43" s="159"/>
      <c r="C43" s="164">
        <f>+B41-B42</f>
        <v>19317</v>
      </c>
      <c r="D43" s="157"/>
      <c r="E43" s="78"/>
    </row>
    <row r="44" spans="1:6" s="56" customFormat="1" ht="15" customHeight="1">
      <c r="A44" s="158" t="s">
        <v>145</v>
      </c>
      <c r="B44" s="159"/>
      <c r="C44" s="162"/>
      <c r="D44" s="179">
        <f>SUM(C40:C43)</f>
        <v>2794793</v>
      </c>
      <c r="E44" s="78"/>
      <c r="F44" s="78"/>
    </row>
    <row r="45" spans="1:6" s="56" customFormat="1" ht="15" customHeight="1">
      <c r="A45" s="158" t="s">
        <v>146</v>
      </c>
      <c r="B45" s="159"/>
      <c r="C45" s="162"/>
      <c r="D45" s="179">
        <f>SUM(D36:D44)</f>
        <v>2820433</v>
      </c>
      <c r="E45" s="78"/>
      <c r="F45" s="176"/>
    </row>
    <row r="46" spans="1:6" s="56" customFormat="1" ht="15" customHeight="1">
      <c r="A46" s="158" t="s">
        <v>147</v>
      </c>
      <c r="B46" s="159"/>
      <c r="C46" s="162"/>
      <c r="D46" s="177">
        <f>+D31+D45</f>
        <v>5379754.16</v>
      </c>
      <c r="E46" s="78"/>
      <c r="F46" s="176"/>
    </row>
    <row r="47" spans="1:6" s="56" customFormat="1" ht="15" customHeight="1">
      <c r="A47" s="158" t="s">
        <v>160</v>
      </c>
      <c r="B47" s="159"/>
      <c r="C47" s="162"/>
      <c r="D47" s="173">
        <f>D16-D31-D45</f>
        <v>181052.83999999985</v>
      </c>
      <c r="E47" s="178"/>
      <c r="F47" s="78"/>
    </row>
    <row r="48" spans="1:4" s="56" customFormat="1" ht="15" customHeight="1">
      <c r="A48" s="160" t="s">
        <v>149</v>
      </c>
      <c r="B48" s="159"/>
      <c r="C48" s="166">
        <f>-'[1]3Q19 Trial Balance'!J252-C51</f>
        <v>179398</v>
      </c>
      <c r="D48" s="157"/>
    </row>
    <row r="49" spans="1:5" s="56" customFormat="1" ht="15" customHeight="1">
      <c r="A49" s="160" t="s">
        <v>150</v>
      </c>
      <c r="B49" s="161">
        <f>'[1]3Q19 Trial Balance'!J35</f>
        <v>88375</v>
      </c>
      <c r="C49" s="162"/>
      <c r="D49" s="157"/>
      <c r="E49" s="78"/>
    </row>
    <row r="50" spans="1:5" s="56" customFormat="1" ht="15" customHeight="1">
      <c r="A50" s="160" t="s">
        <v>151</v>
      </c>
      <c r="B50" s="163">
        <v>71988</v>
      </c>
      <c r="C50" s="162"/>
      <c r="D50" s="157"/>
      <c r="E50" s="78"/>
    </row>
    <row r="51" spans="1:5" s="56" customFormat="1" ht="15" customHeight="1">
      <c r="A51" s="160" t="s">
        <v>152</v>
      </c>
      <c r="B51" s="159"/>
      <c r="C51" s="164">
        <f>B49-B50</f>
        <v>16387</v>
      </c>
      <c r="D51" s="157"/>
      <c r="E51" s="78"/>
    </row>
    <row r="52" spans="1:5" s="56" customFormat="1" ht="15" customHeight="1">
      <c r="A52" s="158" t="s">
        <v>153</v>
      </c>
      <c r="B52" s="159"/>
      <c r="C52" s="162"/>
      <c r="D52" s="179">
        <f>C48+C51</f>
        <v>195785</v>
      </c>
      <c r="E52" s="78"/>
    </row>
    <row r="53" spans="1:5" s="56" customFormat="1" ht="15" customHeight="1">
      <c r="A53" s="160" t="s">
        <v>154</v>
      </c>
      <c r="B53" s="159"/>
      <c r="C53" s="162"/>
      <c r="D53" s="172">
        <f>-'[1]3Q19 Trial Balance'!J259</f>
        <v>16627</v>
      </c>
      <c r="E53" s="78"/>
    </row>
    <row r="54" spans="1:5" s="56" customFormat="1" ht="15" customHeight="1">
      <c r="A54" s="158" t="s">
        <v>155</v>
      </c>
      <c r="B54" s="159"/>
      <c r="C54" s="162"/>
      <c r="D54" s="179">
        <f>SUM(D52:D53)</f>
        <v>212412</v>
      </c>
      <c r="E54" s="78"/>
    </row>
    <row r="55" spans="1:5" s="56" customFormat="1" ht="15" customHeight="1">
      <c r="A55" s="180" t="s">
        <v>157</v>
      </c>
      <c r="B55" s="159"/>
      <c r="C55" s="162"/>
      <c r="D55" s="179">
        <f>-'[1]3Q19 Trial Balance'!J263</f>
        <v>11537</v>
      </c>
      <c r="E55" s="78"/>
    </row>
    <row r="56" spans="1:6" s="56" customFormat="1" ht="15" customHeight="1">
      <c r="A56" s="181" t="s">
        <v>161</v>
      </c>
      <c r="B56" s="182"/>
      <c r="C56" s="183"/>
      <c r="D56" s="177">
        <f>D47+D54+D55</f>
        <v>405001.83999999985</v>
      </c>
      <c r="E56" s="178"/>
      <c r="F56" s="184"/>
    </row>
    <row r="57" spans="1:5" s="56" customFormat="1" ht="15" customHeight="1">
      <c r="A57" s="185"/>
      <c r="B57" s="186"/>
      <c r="C57" s="186"/>
      <c r="D57" s="186"/>
      <c r="E57" s="78"/>
    </row>
    <row r="58" spans="1:5" s="56" customFormat="1" ht="15" customHeight="1">
      <c r="A58" s="138"/>
      <c r="B58" s="186"/>
      <c r="C58" s="186"/>
      <c r="D58" s="186"/>
      <c r="E58" s="78"/>
    </row>
    <row r="59" spans="1:5" s="56" customFormat="1" ht="15" customHeight="1">
      <c r="A59" s="185"/>
      <c r="B59" s="186"/>
      <c r="C59" s="186"/>
      <c r="D59" s="186"/>
      <c r="E59" s="78"/>
    </row>
    <row r="60" spans="1:5" s="56" customFormat="1" ht="15" customHeight="1">
      <c r="A60" s="185"/>
      <c r="B60" s="186"/>
      <c r="C60" s="186"/>
      <c r="D60" s="186"/>
      <c r="E60" s="78"/>
    </row>
    <row r="61" spans="1:5" s="56" customFormat="1" ht="15" customHeight="1">
      <c r="A61" s="185"/>
      <c r="B61" s="186"/>
      <c r="C61" s="186"/>
      <c r="D61" s="186"/>
      <c r="E61" s="78"/>
    </row>
    <row r="62" spans="1:5" s="56" customFormat="1" ht="15" customHeight="1">
      <c r="A62" s="185"/>
      <c r="B62" s="186"/>
      <c r="C62" s="186"/>
      <c r="D62" s="186"/>
      <c r="E62" s="78"/>
    </row>
    <row r="63" spans="1:5" s="56" customFormat="1" ht="15" customHeight="1">
      <c r="A63" s="185"/>
      <c r="B63" s="186"/>
      <c r="C63" s="186"/>
      <c r="D63" s="186"/>
      <c r="E63" s="78"/>
    </row>
    <row r="64" spans="1:5" s="56" customFormat="1" ht="15" customHeight="1">
      <c r="A64" s="185"/>
      <c r="B64" s="187"/>
      <c r="C64" s="186"/>
      <c r="D64" s="186"/>
      <c r="E64" s="78"/>
    </row>
    <row r="65" spans="1:5" s="56" customFormat="1" ht="15" customHeight="1">
      <c r="A65" s="185"/>
      <c r="B65" s="187"/>
      <c r="C65" s="186"/>
      <c r="D65" s="186"/>
      <c r="E65" s="78"/>
    </row>
    <row r="66" spans="1:5" s="56" customFormat="1" ht="15" customHeight="1">
      <c r="A66" s="185"/>
      <c r="B66" s="187"/>
      <c r="C66" s="186"/>
      <c r="D66" s="186"/>
      <c r="E66" s="78"/>
    </row>
    <row r="67" spans="1:5" s="56" customFormat="1" ht="15" customHeight="1">
      <c r="A67" s="185"/>
      <c r="B67" s="187"/>
      <c r="C67" s="188"/>
      <c r="D67" s="186"/>
      <c r="E67" s="78"/>
    </row>
    <row r="68" spans="1:5" s="56" customFormat="1" ht="15" customHeight="1">
      <c r="A68" s="185"/>
      <c r="B68" s="187"/>
      <c r="C68" s="186"/>
      <c r="D68" s="186"/>
      <c r="E68" s="78"/>
    </row>
    <row r="69" spans="2:5" s="56" customFormat="1" ht="15" customHeight="1">
      <c r="B69" s="187"/>
      <c r="C69" s="186"/>
      <c r="D69" s="186"/>
      <c r="E69" s="78"/>
    </row>
    <row r="70" spans="1:5" s="56" customFormat="1" ht="15" customHeight="1">
      <c r="A70" s="185"/>
      <c r="B70" s="187"/>
      <c r="C70" s="186"/>
      <c r="D70" s="186"/>
      <c r="E70" s="78"/>
    </row>
    <row r="71" spans="1:5" s="56" customFormat="1" ht="15" customHeight="1">
      <c r="A71" s="185"/>
      <c r="B71" s="187"/>
      <c r="C71" s="186"/>
      <c r="D71" s="186"/>
      <c r="E71" s="78"/>
    </row>
    <row r="72" spans="1:5" s="56" customFormat="1" ht="15" customHeight="1">
      <c r="A72" s="185"/>
      <c r="B72" s="189"/>
      <c r="C72" s="186"/>
      <c r="D72" s="186"/>
      <c r="E72" s="78"/>
    </row>
    <row r="73" spans="1:5" s="56" customFormat="1" ht="15" customHeight="1">
      <c r="A73" s="185"/>
      <c r="B73" s="186"/>
      <c r="C73" s="188"/>
      <c r="D73" s="186"/>
      <c r="E73" s="78"/>
    </row>
    <row r="74" spans="1:5" s="56" customFormat="1" ht="15" customHeight="1">
      <c r="A74" s="185"/>
      <c r="B74" s="186"/>
      <c r="C74" s="186"/>
      <c r="D74" s="186"/>
      <c r="E74" s="78"/>
    </row>
    <row r="75" spans="1:5" s="56" customFormat="1" ht="15" customHeight="1">
      <c r="A75" s="185"/>
      <c r="B75" s="186"/>
      <c r="C75" s="186"/>
      <c r="D75" s="186"/>
      <c r="E75" s="78"/>
    </row>
    <row r="76" spans="1:5" s="56" customFormat="1" ht="15" customHeight="1">
      <c r="A76" s="185"/>
      <c r="B76" s="186"/>
      <c r="C76" s="186"/>
      <c r="D76" s="186"/>
      <c r="E76" s="78"/>
    </row>
    <row r="77" spans="1:5" s="56" customFormat="1" ht="15" customHeight="1">
      <c r="A77" s="185"/>
      <c r="B77" s="186"/>
      <c r="C77" s="186"/>
      <c r="D77" s="186"/>
      <c r="E77" s="78"/>
    </row>
    <row r="78" spans="1:5" s="56" customFormat="1" ht="15" customHeight="1">
      <c r="A78" s="185"/>
      <c r="B78" s="186"/>
      <c r="C78" s="186"/>
      <c r="D78" s="186"/>
      <c r="E78" s="78"/>
    </row>
    <row r="79" spans="1:5" s="56" customFormat="1" ht="15" customHeight="1">
      <c r="A79" s="185"/>
      <c r="B79" s="186"/>
      <c r="C79" s="186"/>
      <c r="D79" s="186"/>
      <c r="E79" s="78"/>
    </row>
    <row r="80" spans="1:5" s="56" customFormat="1" ht="15" customHeight="1">
      <c r="A80" s="185"/>
      <c r="B80" s="186"/>
      <c r="C80" s="186"/>
      <c r="D80" s="186"/>
      <c r="E80" s="78"/>
    </row>
    <row r="81" spans="1:5" s="56" customFormat="1" ht="15" customHeight="1">
      <c r="A81" s="185"/>
      <c r="B81" s="186"/>
      <c r="C81" s="186"/>
      <c r="D81" s="186"/>
      <c r="E81" s="78"/>
    </row>
    <row r="82" spans="1:5" s="56" customFormat="1" ht="15" customHeight="1">
      <c r="A82" s="185"/>
      <c r="B82" s="186"/>
      <c r="C82" s="186"/>
      <c r="D82" s="186"/>
      <c r="E82" s="78"/>
    </row>
    <row r="83" spans="1:5" s="56" customFormat="1" ht="15" customHeight="1">
      <c r="A83" s="185"/>
      <c r="B83" s="186"/>
      <c r="C83" s="186"/>
      <c r="D83" s="186"/>
      <c r="E83" s="78"/>
    </row>
    <row r="84" spans="1:5" s="56" customFormat="1" ht="15" customHeight="1">
      <c r="A84" s="185"/>
      <c r="B84" s="186"/>
      <c r="C84" s="186"/>
      <c r="D84" s="186"/>
      <c r="E84" s="78"/>
    </row>
    <row r="85" spans="1:5" s="56" customFormat="1" ht="15" customHeight="1">
      <c r="A85" s="185"/>
      <c r="B85" s="186"/>
      <c r="C85" s="186"/>
      <c r="D85" s="186"/>
      <c r="E85" s="78"/>
    </row>
    <row r="86" spans="1:5" s="56" customFormat="1" ht="15" customHeight="1">
      <c r="A86" s="185"/>
      <c r="B86" s="186"/>
      <c r="C86" s="186"/>
      <c r="D86" s="186"/>
      <c r="E86" s="78"/>
    </row>
    <row r="87" spans="1:5" s="56" customFormat="1" ht="15" customHeight="1">
      <c r="A87" s="185"/>
      <c r="B87" s="186"/>
      <c r="C87" s="186"/>
      <c r="D87" s="186"/>
      <c r="E87" s="78"/>
    </row>
    <row r="88" spans="1:5" s="56" customFormat="1" ht="15" customHeight="1">
      <c r="A88" s="185"/>
      <c r="B88" s="186"/>
      <c r="C88" s="186"/>
      <c r="D88" s="186"/>
      <c r="E88" s="78"/>
    </row>
    <row r="89" spans="1:5" s="56" customFormat="1" ht="15" customHeight="1">
      <c r="A89" s="185"/>
      <c r="B89" s="186"/>
      <c r="C89" s="189"/>
      <c r="D89" s="189"/>
      <c r="E89" s="78"/>
    </row>
    <row r="90" spans="1:5" s="56" customFormat="1" ht="15" customHeight="1">
      <c r="A90" s="185"/>
      <c r="B90" s="186"/>
      <c r="C90" s="189"/>
      <c r="D90" s="189"/>
      <c r="E90" s="78"/>
    </row>
    <row r="91" spans="1:5" s="56" customFormat="1" ht="15" customHeight="1">
      <c r="A91" s="185"/>
      <c r="B91" s="186"/>
      <c r="C91" s="189"/>
      <c r="D91" s="189"/>
      <c r="E91" s="78"/>
    </row>
    <row r="92" spans="1:5" s="56" customFormat="1" ht="15" customHeight="1">
      <c r="A92" s="185"/>
      <c r="B92" s="189"/>
      <c r="C92" s="189"/>
      <c r="D92" s="189"/>
      <c r="E92" s="78"/>
    </row>
    <row r="93" spans="1:5" s="56" customFormat="1" ht="15" customHeight="1">
      <c r="A93" s="185"/>
      <c r="B93" s="189"/>
      <c r="C93" s="189"/>
      <c r="D93" s="189"/>
      <c r="E93" s="78"/>
    </row>
    <row r="94" spans="1:5" s="56" customFormat="1" ht="15" customHeight="1">
      <c r="A94" s="185"/>
      <c r="B94" s="189"/>
      <c r="C94" s="189"/>
      <c r="D94" s="189"/>
      <c r="E94" s="78"/>
    </row>
    <row r="95" spans="1:5" s="56" customFormat="1" ht="15" customHeight="1">
      <c r="A95" s="185"/>
      <c r="B95" s="189"/>
      <c r="C95" s="189"/>
      <c r="D95" s="189"/>
      <c r="E95" s="78"/>
    </row>
    <row r="96" spans="1:5" s="56" customFormat="1" ht="15" customHeight="1">
      <c r="A96" s="185"/>
      <c r="B96" s="189"/>
      <c r="C96" s="189"/>
      <c r="D96" s="189"/>
      <c r="E96" s="78"/>
    </row>
    <row r="97" spans="1:5" s="56" customFormat="1" ht="15" customHeight="1">
      <c r="A97" s="185"/>
      <c r="B97" s="189"/>
      <c r="C97" s="189"/>
      <c r="D97" s="189"/>
      <c r="E97" s="78"/>
    </row>
    <row r="98" spans="1:5" s="56" customFormat="1" ht="15" customHeight="1">
      <c r="A98" s="185"/>
      <c r="B98" s="189"/>
      <c r="C98" s="189"/>
      <c r="D98" s="189"/>
      <c r="E98" s="78"/>
    </row>
    <row r="99" spans="1:5" s="56" customFormat="1" ht="15" customHeight="1">
      <c r="A99" s="185"/>
      <c r="B99" s="189"/>
      <c r="C99" s="189"/>
      <c r="D99" s="189"/>
      <c r="E99" s="78"/>
    </row>
    <row r="100" spans="1:5" s="56" customFormat="1" ht="15" customHeight="1">
      <c r="A100" s="185"/>
      <c r="B100" s="189"/>
      <c r="C100" s="189"/>
      <c r="D100" s="189"/>
      <c r="E100" s="78"/>
    </row>
    <row r="101" spans="1:5" s="56" customFormat="1" ht="15" customHeight="1">
      <c r="A101" s="185"/>
      <c r="B101" s="189"/>
      <c r="C101" s="189"/>
      <c r="D101" s="189"/>
      <c r="E101" s="78"/>
    </row>
    <row r="102" spans="1:5" s="56" customFormat="1" ht="15" customHeight="1">
      <c r="A102" s="185"/>
      <c r="B102" s="189"/>
      <c r="C102" s="189"/>
      <c r="D102" s="189"/>
      <c r="E102" s="78"/>
    </row>
    <row r="103" spans="1:5" s="56" customFormat="1" ht="15" customHeight="1">
      <c r="A103" s="185"/>
      <c r="B103" s="189"/>
      <c r="C103" s="189"/>
      <c r="D103" s="189"/>
      <c r="E103" s="78"/>
    </row>
    <row r="104" spans="1:5" s="56" customFormat="1" ht="15" customHeight="1">
      <c r="A104" s="185"/>
      <c r="B104" s="189"/>
      <c r="C104" s="189"/>
      <c r="D104" s="189"/>
      <c r="E104" s="78"/>
    </row>
    <row r="105" spans="1:5" s="56" customFormat="1" ht="15" customHeight="1">
      <c r="A105" s="185"/>
      <c r="B105" s="189"/>
      <c r="C105" s="189"/>
      <c r="D105" s="189"/>
      <c r="E105" s="78"/>
    </row>
    <row r="106" spans="1:5" s="56" customFormat="1" ht="15" customHeight="1">
      <c r="A106" s="185"/>
      <c r="B106" s="189"/>
      <c r="C106" s="189"/>
      <c r="D106" s="189"/>
      <c r="E106" s="78"/>
    </row>
    <row r="107" spans="1:5" s="56" customFormat="1" ht="15" customHeight="1">
      <c r="A107" s="185"/>
      <c r="B107" s="189"/>
      <c r="C107" s="189"/>
      <c r="D107" s="189"/>
      <c r="E107" s="78"/>
    </row>
    <row r="108" spans="1:5" s="56" customFormat="1" ht="15" customHeight="1">
      <c r="A108" s="185"/>
      <c r="B108" s="189"/>
      <c r="C108" s="189"/>
      <c r="D108" s="189"/>
      <c r="E108" s="78"/>
    </row>
    <row r="109" spans="1:5" s="56" customFormat="1" ht="15" customHeight="1">
      <c r="A109" s="185"/>
      <c r="B109" s="189"/>
      <c r="C109" s="189"/>
      <c r="D109" s="189"/>
      <c r="E109" s="78"/>
    </row>
    <row r="110" spans="1:5" s="56" customFormat="1" ht="15" customHeight="1">
      <c r="A110" s="185"/>
      <c r="B110" s="189"/>
      <c r="C110" s="189"/>
      <c r="D110" s="189"/>
      <c r="E110" s="78"/>
    </row>
    <row r="111" spans="1:5" s="56" customFormat="1" ht="15" customHeight="1">
      <c r="A111" s="185"/>
      <c r="B111" s="189"/>
      <c r="C111" s="189"/>
      <c r="D111" s="189"/>
      <c r="E111" s="78"/>
    </row>
    <row r="112" spans="1:5" s="56" customFormat="1" ht="15" customHeight="1">
      <c r="A112" s="185"/>
      <c r="B112" s="189"/>
      <c r="C112" s="189"/>
      <c r="D112" s="189"/>
      <c r="E112" s="78"/>
    </row>
    <row r="113" spans="1:5" s="56" customFormat="1" ht="15" customHeight="1">
      <c r="A113" s="185"/>
      <c r="B113" s="189"/>
      <c r="C113" s="189"/>
      <c r="D113" s="189"/>
      <c r="E113" s="78"/>
    </row>
    <row r="114" spans="1:5" s="56" customFormat="1" ht="15" customHeight="1">
      <c r="A114" s="185"/>
      <c r="B114" s="189"/>
      <c r="C114" s="189"/>
      <c r="D114" s="189"/>
      <c r="E114" s="78"/>
    </row>
    <row r="115" spans="1:5" s="56" customFormat="1" ht="15" customHeight="1">
      <c r="A115" s="185"/>
      <c r="B115" s="189"/>
      <c r="C115" s="189"/>
      <c r="D115" s="189"/>
      <c r="E115" s="78"/>
    </row>
    <row r="116" spans="1:5" s="56" customFormat="1" ht="15" customHeight="1">
      <c r="A116" s="185"/>
      <c r="B116" s="189"/>
      <c r="C116" s="189"/>
      <c r="D116" s="189"/>
      <c r="E116" s="78"/>
    </row>
    <row r="117" spans="1:5" s="56" customFormat="1" ht="15" customHeight="1">
      <c r="A117" s="185"/>
      <c r="B117" s="189"/>
      <c r="C117" s="189"/>
      <c r="D117" s="189"/>
      <c r="E117" s="78"/>
    </row>
    <row r="118" spans="1:5" s="56" customFormat="1" ht="15" customHeight="1">
      <c r="A118" s="185"/>
      <c r="B118" s="189"/>
      <c r="C118" s="189"/>
      <c r="D118" s="189"/>
      <c r="E118" s="78"/>
    </row>
    <row r="119" spans="1:5" s="56" customFormat="1" ht="15" customHeight="1">
      <c r="A119" s="185"/>
      <c r="B119" s="189"/>
      <c r="C119" s="189"/>
      <c r="D119" s="189"/>
      <c r="E119" s="78"/>
    </row>
    <row r="120" spans="1:5" s="56" customFormat="1" ht="15" customHeight="1">
      <c r="A120" s="185"/>
      <c r="B120" s="189"/>
      <c r="C120" s="189"/>
      <c r="D120" s="189"/>
      <c r="E120" s="78"/>
    </row>
    <row r="121" spans="1:5" s="56" customFormat="1" ht="15" customHeight="1">
      <c r="A121" s="190"/>
      <c r="B121" s="189"/>
      <c r="C121" s="189"/>
      <c r="D121" s="189"/>
      <c r="E121" s="78"/>
    </row>
    <row r="122" spans="1:5" s="56" customFormat="1" ht="15" customHeight="1">
      <c r="A122" s="190"/>
      <c r="B122" s="189"/>
      <c r="C122" s="189"/>
      <c r="D122" s="189"/>
      <c r="E122" s="78"/>
    </row>
    <row r="123" spans="1:5" s="56" customFormat="1" ht="15" customHeight="1">
      <c r="A123" s="190"/>
      <c r="B123" s="189"/>
      <c r="C123" s="189"/>
      <c r="D123" s="189"/>
      <c r="E123" s="78"/>
    </row>
    <row r="124" spans="1:5" s="56" customFormat="1" ht="15" customHeight="1">
      <c r="A124" s="190"/>
      <c r="B124" s="189"/>
      <c r="C124" s="189"/>
      <c r="D124" s="189"/>
      <c r="E124" s="78"/>
    </row>
    <row r="125" spans="1:5" s="56" customFormat="1" ht="15" customHeight="1">
      <c r="A125" s="190"/>
      <c r="B125" s="189"/>
      <c r="C125" s="189"/>
      <c r="D125" s="189"/>
      <c r="E125" s="78"/>
    </row>
    <row r="126" spans="1:5" s="56" customFormat="1" ht="15" customHeight="1">
      <c r="A126" s="190"/>
      <c r="B126" s="189"/>
      <c r="C126" s="189"/>
      <c r="D126" s="189"/>
      <c r="E126" s="78"/>
    </row>
    <row r="127" spans="1:5" s="56" customFormat="1" ht="15" customHeight="1">
      <c r="A127" s="190"/>
      <c r="B127" s="189"/>
      <c r="C127" s="189"/>
      <c r="D127" s="189"/>
      <c r="E127" s="78"/>
    </row>
    <row r="128" ht="15" customHeight="1">
      <c r="A128" s="191"/>
    </row>
    <row r="129" s="50" customFormat="1" ht="15" customHeight="1">
      <c r="A129" s="191"/>
    </row>
    <row r="130" s="50" customFormat="1" ht="15" customHeight="1">
      <c r="A130" s="191"/>
    </row>
    <row r="131" s="50" customFormat="1" ht="15" customHeight="1">
      <c r="A131" s="191"/>
    </row>
    <row r="132" s="50" customFormat="1" ht="15" customHeight="1">
      <c r="A132" s="191"/>
    </row>
    <row r="133" s="50" customFormat="1" ht="15" customHeight="1">
      <c r="A133" s="191"/>
    </row>
    <row r="134" s="50" customFormat="1" ht="15" customHeight="1">
      <c r="A134" s="191"/>
    </row>
    <row r="135" s="50" customFormat="1" ht="15" customHeight="1">
      <c r="A135" s="191"/>
    </row>
    <row r="136" s="50" customFormat="1" ht="15" customHeight="1">
      <c r="A136" s="191"/>
    </row>
    <row r="137" s="50" customFormat="1" ht="15" customHeight="1">
      <c r="A137" s="191"/>
    </row>
    <row r="138" s="50" customFormat="1" ht="15" customHeight="1">
      <c r="A138" s="191"/>
    </row>
    <row r="139" s="50" customFormat="1" ht="15" customHeight="1">
      <c r="A139" s="191"/>
    </row>
    <row r="140" s="50" customFormat="1" ht="15" customHeight="1">
      <c r="A140" s="191"/>
    </row>
    <row r="141" s="50" customFormat="1" ht="15" customHeight="1">
      <c r="A141" s="191"/>
    </row>
    <row r="142" s="50" customFormat="1" ht="15" customHeight="1">
      <c r="A142" s="191"/>
    </row>
    <row r="143" s="50" customFormat="1" ht="15" customHeight="1">
      <c r="A143" s="191"/>
    </row>
    <row r="144" s="50" customFormat="1" ht="15" customHeight="1">
      <c r="A144" s="191"/>
    </row>
    <row r="145" s="50" customFormat="1" ht="15" customHeight="1">
      <c r="A145" s="191"/>
    </row>
    <row r="146" s="50" customFormat="1" ht="15" customHeight="1">
      <c r="A146" s="191"/>
    </row>
    <row r="147" s="50" customFormat="1" ht="15" customHeight="1">
      <c r="A147" s="191"/>
    </row>
    <row r="148" s="50" customFormat="1" ht="15" customHeight="1">
      <c r="A148" s="191"/>
    </row>
    <row r="149" s="50" customFormat="1" ht="15" customHeight="1">
      <c r="A149" s="191"/>
    </row>
    <row r="150" s="50" customFormat="1" ht="15" customHeight="1">
      <c r="A150" s="191"/>
    </row>
    <row r="151" s="50" customFormat="1" ht="15" customHeight="1">
      <c r="A151" s="191"/>
    </row>
    <row r="152" s="50" customFormat="1" ht="15" customHeight="1">
      <c r="A152" s="191"/>
    </row>
    <row r="153" s="50" customFormat="1" ht="15" customHeight="1">
      <c r="A153" s="191"/>
    </row>
    <row r="154" s="50" customFormat="1" ht="15" customHeight="1">
      <c r="A154" s="191"/>
    </row>
    <row r="155" s="50" customFormat="1" ht="15" customHeight="1">
      <c r="A155" s="191"/>
    </row>
    <row r="156" s="50" customFormat="1" ht="15" customHeight="1">
      <c r="A156" s="191"/>
    </row>
    <row r="157" s="50" customFormat="1" ht="15" customHeight="1">
      <c r="A157" s="191"/>
    </row>
    <row r="158" s="50" customFormat="1" ht="15" customHeight="1">
      <c r="A158" s="191"/>
    </row>
    <row r="159" s="50" customFormat="1" ht="15" customHeight="1">
      <c r="A159" s="191"/>
    </row>
    <row r="160" s="50" customFormat="1" ht="15" customHeight="1">
      <c r="A160" s="191"/>
    </row>
    <row r="161" s="50" customFormat="1" ht="15" customHeight="1">
      <c r="A161" s="191"/>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05" customWidth="1"/>
    <col min="2" max="6" width="18.7109375" style="236" customWidth="1"/>
    <col min="7" max="16384" width="15.7109375" style="205" customWidth="1"/>
  </cols>
  <sheetData>
    <row r="1" spans="1:6" s="197" customFormat="1" ht="30" customHeight="1">
      <c r="A1" s="194" t="s">
        <v>0</v>
      </c>
      <c r="B1" s="195"/>
      <c r="C1" s="195"/>
      <c r="D1" s="195"/>
      <c r="E1" s="195"/>
      <c r="F1" s="196"/>
    </row>
    <row r="2" spans="1:6" s="201" customFormat="1" ht="15" customHeight="1">
      <c r="A2" s="198"/>
      <c r="B2" s="199"/>
      <c r="C2" s="199"/>
      <c r="D2" s="199"/>
      <c r="E2" s="199"/>
      <c r="F2" s="200"/>
    </row>
    <row r="3" spans="1:6" ht="15" customHeight="1">
      <c r="A3" s="202" t="s">
        <v>162</v>
      </c>
      <c r="B3" s="203"/>
      <c r="C3" s="203"/>
      <c r="D3" s="203"/>
      <c r="E3" s="203"/>
      <c r="F3" s="204"/>
    </row>
    <row r="4" spans="1:6" ht="15" customHeight="1">
      <c r="A4" s="202" t="s">
        <v>112</v>
      </c>
      <c r="B4" s="203"/>
      <c r="C4" s="203"/>
      <c r="D4" s="203"/>
      <c r="E4" s="203"/>
      <c r="F4" s="204"/>
    </row>
    <row r="5" spans="1:6" s="7" customFormat="1" ht="15" customHeight="1">
      <c r="A5" s="206"/>
      <c r="B5" s="207"/>
      <c r="C5" s="207"/>
      <c r="D5" s="207"/>
      <c r="E5" s="207"/>
      <c r="F5" s="207"/>
    </row>
    <row r="6" spans="2:6" s="7" customFormat="1" ht="30" customHeight="1">
      <c r="B6" s="208" t="s">
        <v>73</v>
      </c>
      <c r="C6" s="208" t="s">
        <v>74</v>
      </c>
      <c r="D6" s="208" t="s">
        <v>75</v>
      </c>
      <c r="E6" s="208" t="s">
        <v>76</v>
      </c>
      <c r="F6" s="209" t="s">
        <v>77</v>
      </c>
    </row>
    <row r="7" spans="1:6" s="211" customFormat="1" ht="15" customHeight="1">
      <c r="A7" s="210" t="s">
        <v>163</v>
      </c>
      <c r="B7" s="207"/>
      <c r="C7" s="207"/>
      <c r="D7" s="207"/>
      <c r="E7" s="207"/>
      <c r="F7" s="207"/>
    </row>
    <row r="8" spans="1:6" s="7" customFormat="1" ht="15" customHeight="1">
      <c r="A8" s="212" t="s">
        <v>164</v>
      </c>
      <c r="B8" s="213"/>
      <c r="C8" s="213"/>
      <c r="D8" s="213"/>
      <c r="E8" s="213"/>
      <c r="F8" s="213"/>
    </row>
    <row r="9" spans="1:6" s="211" customFormat="1" ht="15" customHeight="1">
      <c r="A9" s="214" t="s">
        <v>165</v>
      </c>
      <c r="B9" s="215">
        <f>-'[1]3Q19 Trial Balance'!G214</f>
        <v>1319379</v>
      </c>
      <c r="C9" s="215">
        <f>-'[1]3Q19 Trial Balance'!G210</f>
        <v>-6174</v>
      </c>
      <c r="D9" s="188">
        <f>'[1]3Q19 Trial Balance'!G207</f>
        <v>0</v>
      </c>
      <c r="E9" s="188">
        <v>0</v>
      </c>
      <c r="F9" s="215">
        <f>SUM(B9:E9)</f>
        <v>1313205</v>
      </c>
    </row>
    <row r="10" spans="1:6" s="7" customFormat="1" ht="15" customHeight="1">
      <c r="A10" s="214" t="s">
        <v>166</v>
      </c>
      <c r="B10" s="216">
        <f>-'[1]3Q19 Trial Balance'!G215</f>
        <v>519789</v>
      </c>
      <c r="C10" s="217">
        <f>-'[1]3Q19 Trial Balance'!G211</f>
        <v>-2068</v>
      </c>
      <c r="D10" s="188">
        <f>'[1]3Q19 Trial Balance'!G208</f>
        <v>0</v>
      </c>
      <c r="E10" s="188">
        <v>0</v>
      </c>
      <c r="F10" s="216">
        <f>SUM(B10:E10)</f>
        <v>517721</v>
      </c>
    </row>
    <row r="11" spans="1:6" s="7" customFormat="1" ht="15" customHeight="1">
      <c r="A11" s="214" t="s">
        <v>167</v>
      </c>
      <c r="B11" s="216">
        <f>-'[1]3Q19 Trial Balance'!G216</f>
        <v>4097</v>
      </c>
      <c r="C11" s="217">
        <f>-'[1]3Q19 Trial Balance'!G212</f>
        <v>-20</v>
      </c>
      <c r="D11" s="188">
        <v>0</v>
      </c>
      <c r="E11" s="188">
        <v>0</v>
      </c>
      <c r="F11" s="216">
        <f>SUM(B11:E11)</f>
        <v>4077</v>
      </c>
    </row>
    <row r="12" spans="1:6" s="32" customFormat="1" ht="15" customHeight="1" thickBot="1">
      <c r="A12" s="218" t="s">
        <v>168</v>
      </c>
      <c r="B12" s="219">
        <f>SUM(B9:B11)</f>
        <v>1843265</v>
      </c>
      <c r="C12" s="110">
        <f>SUM(C9:C11)</f>
        <v>-8262</v>
      </c>
      <c r="D12" s="220">
        <f>SUM(D9:D11)</f>
        <v>0</v>
      </c>
      <c r="E12" s="220">
        <f>SUM(E9:E11)</f>
        <v>0</v>
      </c>
      <c r="F12" s="221">
        <f>SUM(F9:F11)</f>
        <v>1835003</v>
      </c>
    </row>
    <row r="13" spans="1:6" s="32" customFormat="1" ht="15" customHeight="1" thickTop="1">
      <c r="A13" s="214"/>
      <c r="B13" s="222"/>
      <c r="C13" s="222"/>
      <c r="D13" s="222"/>
      <c r="E13" s="222"/>
      <c r="F13" s="223"/>
    </row>
    <row r="14" spans="1:6" s="32" customFormat="1" ht="30" customHeight="1">
      <c r="A14" s="212" t="s">
        <v>169</v>
      </c>
      <c r="B14" s="222"/>
      <c r="C14" s="222"/>
      <c r="D14" s="222"/>
      <c r="E14" s="222"/>
      <c r="F14" s="224"/>
    </row>
    <row r="15" spans="1:6" s="32" customFormat="1" ht="15" customHeight="1">
      <c r="A15" s="214" t="s">
        <v>165</v>
      </c>
      <c r="B15" s="217">
        <f>'Premiums YTD-8'!B15</f>
        <v>2455040</v>
      </c>
      <c r="C15" s="217">
        <f>'Premiums YTD-8'!C15</f>
        <v>159421</v>
      </c>
      <c r="D15" s="188">
        <f>'Premiums YTD-8'!D15</f>
        <v>0</v>
      </c>
      <c r="E15" s="188">
        <f>'Premiums YTD-8'!E15</f>
        <v>0</v>
      </c>
      <c r="F15" s="225">
        <f>SUM(B15:E15)</f>
        <v>2614461</v>
      </c>
    </row>
    <row r="16" spans="1:6" s="32" customFormat="1" ht="15" customHeight="1">
      <c r="A16" s="214" t="s">
        <v>170</v>
      </c>
      <c r="B16" s="217">
        <f>'Premiums YTD-8'!B16</f>
        <v>958520</v>
      </c>
      <c r="C16" s="217">
        <f>'Premiums YTD-8'!C16</f>
        <v>57259</v>
      </c>
      <c r="D16" s="188">
        <f>'Premiums YTD-8'!D16</f>
        <v>0</v>
      </c>
      <c r="E16" s="188">
        <f>'Premiums YTD-8'!E16</f>
        <v>0</v>
      </c>
      <c r="F16" s="225">
        <f>SUM(B16:E16)</f>
        <v>1015779</v>
      </c>
    </row>
    <row r="17" spans="1:6" s="32" customFormat="1" ht="15" customHeight="1">
      <c r="A17" s="214" t="s">
        <v>171</v>
      </c>
      <c r="B17" s="217">
        <f>'Premiums YTD-8'!B17</f>
        <v>7972</v>
      </c>
      <c r="C17" s="217">
        <f>'Premiums YTD-8'!C17</f>
        <v>402</v>
      </c>
      <c r="D17" s="188">
        <f>'Premiums YTD-8'!D17</f>
        <v>0</v>
      </c>
      <c r="E17" s="188">
        <f>'Premiums YTD-8'!E17</f>
        <v>0</v>
      </c>
      <c r="F17" s="225">
        <f>SUM(B17:E17)</f>
        <v>8374</v>
      </c>
    </row>
    <row r="18" spans="1:6" s="32" customFormat="1" ht="15" customHeight="1" thickBot="1">
      <c r="A18" s="218" t="s">
        <v>168</v>
      </c>
      <c r="B18" s="110">
        <f>SUM(B15:B17)</f>
        <v>3421532</v>
      </c>
      <c r="C18" s="110">
        <f>SUM(C15:C17)</f>
        <v>217082</v>
      </c>
      <c r="D18" s="220">
        <f>SUM(D15:D17)</f>
        <v>0</v>
      </c>
      <c r="E18" s="220">
        <f>SUM(E15:E17)</f>
        <v>0</v>
      </c>
      <c r="F18" s="226">
        <f>SUM(F15:F17)</f>
        <v>3638614</v>
      </c>
    </row>
    <row r="19" spans="1:6" s="32" customFormat="1" ht="15" customHeight="1" thickTop="1">
      <c r="A19" s="214"/>
      <c r="B19" s="222"/>
      <c r="C19" s="222"/>
      <c r="D19" s="222"/>
      <c r="E19" s="222"/>
      <c r="F19" s="223"/>
    </row>
    <row r="20" spans="1:6" s="32" customFormat="1" ht="30" customHeight="1">
      <c r="A20" s="212" t="s">
        <v>172</v>
      </c>
      <c r="B20" s="227"/>
      <c r="C20" s="227"/>
      <c r="D20" s="227"/>
      <c r="E20" s="227"/>
      <c r="F20" s="224"/>
    </row>
    <row r="21" spans="1:6" s="32" customFormat="1" ht="15" customHeight="1">
      <c r="A21" s="214" t="s">
        <v>165</v>
      </c>
      <c r="B21" s="217">
        <v>1947610</v>
      </c>
      <c r="C21" s="217">
        <v>671357</v>
      </c>
      <c r="D21" s="188">
        <v>0</v>
      </c>
      <c r="E21" s="188">
        <v>0</v>
      </c>
      <c r="F21" s="225">
        <f>SUM(B21:E21)</f>
        <v>2618967</v>
      </c>
    </row>
    <row r="22" spans="1:6" s="32" customFormat="1" ht="15" customHeight="1">
      <c r="A22" s="214" t="s">
        <v>166</v>
      </c>
      <c r="B22" s="217">
        <v>752014</v>
      </c>
      <c r="C22" s="217">
        <v>249917</v>
      </c>
      <c r="D22" s="188">
        <v>0</v>
      </c>
      <c r="E22" s="188">
        <v>0</v>
      </c>
      <c r="F22" s="225">
        <f>SUM(B22:E22)</f>
        <v>1001931</v>
      </c>
    </row>
    <row r="23" spans="1:6" s="32" customFormat="1" ht="15" customHeight="1">
      <c r="A23" s="214" t="s">
        <v>167</v>
      </c>
      <c r="B23" s="217">
        <v>6631</v>
      </c>
      <c r="C23" s="217">
        <v>1868</v>
      </c>
      <c r="D23" s="188">
        <v>0</v>
      </c>
      <c r="E23" s="188">
        <v>0</v>
      </c>
      <c r="F23" s="225">
        <f>SUM(B23:E23)</f>
        <v>8499</v>
      </c>
    </row>
    <row r="24" spans="1:6" s="32" customFormat="1" ht="15" customHeight="1" thickBot="1">
      <c r="A24" s="218" t="s">
        <v>168</v>
      </c>
      <c r="B24" s="228">
        <f>SUM(B21:B23)</f>
        <v>2706255</v>
      </c>
      <c r="C24" s="228">
        <f>SUM(C21:C23)</f>
        <v>923142</v>
      </c>
      <c r="D24" s="220">
        <f>SUM(D21:D23)</f>
        <v>0</v>
      </c>
      <c r="E24" s="220">
        <f>SUM(E21:E23)</f>
        <v>0</v>
      </c>
      <c r="F24" s="226">
        <f>SUM(F21:F23)</f>
        <v>3629397</v>
      </c>
    </row>
    <row r="25" spans="1:6" s="230" customFormat="1" ht="15" customHeight="1" thickTop="1">
      <c r="A25" s="229"/>
      <c r="B25" s="222"/>
      <c r="C25" s="222"/>
      <c r="D25" s="222"/>
      <c r="E25" s="222"/>
      <c r="F25" s="224"/>
    </row>
    <row r="26" spans="1:6" s="32" customFormat="1" ht="15" customHeight="1">
      <c r="A26" s="212" t="s">
        <v>173</v>
      </c>
      <c r="B26" s="222"/>
      <c r="C26" s="222"/>
      <c r="D26" s="222"/>
      <c r="E26" s="222"/>
      <c r="F26" s="224"/>
    </row>
    <row r="27" spans="1:6" s="32" customFormat="1" ht="15" customHeight="1">
      <c r="A27" s="214" t="s">
        <v>165</v>
      </c>
      <c r="B27" s="217">
        <f aca="true" t="shared" si="0" ref="B27:E29">B9-(B15-B21)</f>
        <v>811949</v>
      </c>
      <c r="C27" s="231">
        <f t="shared" si="0"/>
        <v>505762</v>
      </c>
      <c r="D27" s="188">
        <f t="shared" si="0"/>
        <v>0</v>
      </c>
      <c r="E27" s="188">
        <f t="shared" si="0"/>
        <v>0</v>
      </c>
      <c r="F27" s="231">
        <f>SUM(B27:E27)</f>
        <v>1317711</v>
      </c>
    </row>
    <row r="28" spans="1:6" s="32" customFormat="1" ht="15" customHeight="1">
      <c r="A28" s="214" t="s">
        <v>166</v>
      </c>
      <c r="B28" s="217">
        <f t="shared" si="0"/>
        <v>313283</v>
      </c>
      <c r="C28" s="231">
        <f t="shared" si="0"/>
        <v>190590</v>
      </c>
      <c r="D28" s="188">
        <f t="shared" si="0"/>
        <v>0</v>
      </c>
      <c r="E28" s="188">
        <f t="shared" si="0"/>
        <v>0</v>
      </c>
      <c r="F28" s="217">
        <f>SUM(B28:E28)</f>
        <v>503873</v>
      </c>
    </row>
    <row r="29" spans="1:6" s="32" customFormat="1" ht="15" customHeight="1">
      <c r="A29" s="232" t="s">
        <v>167</v>
      </c>
      <c r="B29" s="217">
        <f t="shared" si="0"/>
        <v>2756</v>
      </c>
      <c r="C29" s="225">
        <f t="shared" si="0"/>
        <v>1446</v>
      </c>
      <c r="D29" s="188">
        <f t="shared" si="0"/>
        <v>0</v>
      </c>
      <c r="E29" s="188">
        <f t="shared" si="0"/>
        <v>0</v>
      </c>
      <c r="F29" s="233">
        <f>SUM(B29:E29)</f>
        <v>4202</v>
      </c>
    </row>
    <row r="30" spans="1:6" s="32" customFormat="1" ht="15" customHeight="1" thickBot="1">
      <c r="A30" s="218" t="s">
        <v>168</v>
      </c>
      <c r="B30" s="234">
        <f>SUM(B27:B29)</f>
        <v>1127988</v>
      </c>
      <c r="C30" s="234">
        <f>SUM(C27:C29)</f>
        <v>697798</v>
      </c>
      <c r="D30" s="235">
        <f>SUM(D27:D29)</f>
        <v>0</v>
      </c>
      <c r="E30" s="235">
        <f>SUM(E27:E29)</f>
        <v>0</v>
      </c>
      <c r="F30" s="234">
        <f>SUM(F27:F29)</f>
        <v>1825786</v>
      </c>
    </row>
    <row r="31" spans="2:6" s="7" customFormat="1" ht="15" customHeight="1" thickTop="1">
      <c r="B31" s="223"/>
      <c r="C31" s="223"/>
      <c r="D31" s="223"/>
      <c r="E31" s="223"/>
      <c r="F31" s="223"/>
    </row>
    <row r="32" spans="1:6" s="7" customFormat="1" ht="15" customHeight="1">
      <c r="A32" s="336" t="s">
        <v>174</v>
      </c>
      <c r="B32" s="337"/>
      <c r="C32" s="337"/>
      <c r="D32" s="337"/>
      <c r="E32" s="336"/>
      <c r="F32" s="336"/>
    </row>
    <row r="33" spans="1:6" s="7" customFormat="1" ht="15" customHeight="1">
      <c r="A33" s="336"/>
      <c r="B33" s="337"/>
      <c r="C33" s="337"/>
      <c r="D33" s="337"/>
      <c r="E33" s="336"/>
      <c r="F33" s="336"/>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05" customWidth="1"/>
    <col min="2" max="6" width="18.7109375" style="236" customWidth="1"/>
    <col min="7" max="16384" width="15.7109375" style="205" customWidth="1"/>
  </cols>
  <sheetData>
    <row r="1" spans="1:6" s="197" customFormat="1" ht="30" customHeight="1">
      <c r="A1" s="194" t="s">
        <v>0</v>
      </c>
      <c r="B1" s="195"/>
      <c r="C1" s="195"/>
      <c r="D1" s="195"/>
      <c r="E1" s="195"/>
      <c r="F1" s="196"/>
    </row>
    <row r="2" spans="1:6" s="201" customFormat="1" ht="15" customHeight="1">
      <c r="A2" s="198"/>
      <c r="B2" s="199"/>
      <c r="C2" s="199"/>
      <c r="D2" s="199"/>
      <c r="E2" s="199"/>
      <c r="F2" s="200"/>
    </row>
    <row r="3" spans="1:6" ht="15" customHeight="1">
      <c r="A3" s="202" t="s">
        <v>162</v>
      </c>
      <c r="B3" s="203"/>
      <c r="C3" s="203"/>
      <c r="D3" s="203"/>
      <c r="E3" s="203"/>
      <c r="F3" s="204"/>
    </row>
    <row r="4" spans="1:6" ht="15" customHeight="1">
      <c r="A4" s="202" t="s">
        <v>159</v>
      </c>
      <c r="B4" s="203"/>
      <c r="C4" s="203"/>
      <c r="D4" s="203"/>
      <c r="E4" s="203"/>
      <c r="F4" s="204"/>
    </row>
    <row r="5" spans="1:6" s="7" customFormat="1" ht="15" customHeight="1">
      <c r="A5" s="206"/>
      <c r="B5" s="207"/>
      <c r="C5" s="207"/>
      <c r="D5" s="207"/>
      <c r="E5" s="207"/>
      <c r="F5" s="207"/>
    </row>
    <row r="6" spans="2:6" s="7" customFormat="1" ht="30" customHeight="1">
      <c r="B6" s="208" t="s">
        <v>73</v>
      </c>
      <c r="C6" s="208" t="s">
        <v>74</v>
      </c>
      <c r="D6" s="208" t="s">
        <v>75</v>
      </c>
      <c r="E6" s="208" t="s">
        <v>76</v>
      </c>
      <c r="F6" s="209" t="s">
        <v>77</v>
      </c>
    </row>
    <row r="7" spans="1:6" s="7" customFormat="1" ht="15" customHeight="1">
      <c r="A7" s="210" t="s">
        <v>163</v>
      </c>
      <c r="B7" s="207"/>
      <c r="C7" s="207"/>
      <c r="D7" s="207"/>
      <c r="E7" s="207"/>
      <c r="F7" s="207"/>
    </row>
    <row r="8" spans="1:6" s="7" customFormat="1" ht="15" customHeight="1">
      <c r="A8" s="212" t="s">
        <v>164</v>
      </c>
      <c r="B8" s="213"/>
      <c r="C8" s="213"/>
      <c r="D8" s="213"/>
      <c r="E8" s="213"/>
      <c r="F8" s="213"/>
    </row>
    <row r="9" spans="1:6" s="211" customFormat="1" ht="15" customHeight="1">
      <c r="A9" s="214" t="s">
        <v>165</v>
      </c>
      <c r="B9" s="215">
        <f>-'[1]3Q19 Trial Balance'!I214</f>
        <v>3898890</v>
      </c>
      <c r="C9" s="215">
        <f>-'[1]3Q19 Trial Balance'!I210</f>
        <v>-58600</v>
      </c>
      <c r="D9" s="215">
        <f>-'[1]3Q19 Trial Balance'!I207</f>
        <v>-19</v>
      </c>
      <c r="E9" s="188">
        <v>0</v>
      </c>
      <c r="F9" s="215">
        <f>SUM(B9:E9)</f>
        <v>3840271</v>
      </c>
    </row>
    <row r="10" spans="1:6" s="7" customFormat="1" ht="15" customHeight="1">
      <c r="A10" s="214" t="s">
        <v>166</v>
      </c>
      <c r="B10" s="216">
        <f>-'[1]3Q19 Trial Balance'!I215</f>
        <v>1509792</v>
      </c>
      <c r="C10" s="217">
        <f>-'[1]3Q19 Trial Balance'!I211</f>
        <v>-25459</v>
      </c>
      <c r="D10" s="217">
        <f>-'[1]3Q19 Trial Balance'!I208</f>
        <v>-1</v>
      </c>
      <c r="E10" s="188">
        <v>0</v>
      </c>
      <c r="F10" s="216">
        <f>SUM(B10:E10)</f>
        <v>1484332</v>
      </c>
    </row>
    <row r="11" spans="1:6" s="7" customFormat="1" ht="15" customHeight="1">
      <c r="A11" s="214" t="s">
        <v>167</v>
      </c>
      <c r="B11" s="216">
        <f>-'[1]3Q19 Trial Balance'!I216</f>
        <v>12669</v>
      </c>
      <c r="C11" s="217">
        <f>-'[1]3Q19 Trial Balance'!I212</f>
        <v>-478</v>
      </c>
      <c r="D11" s="188">
        <v>0</v>
      </c>
      <c r="E11" s="188">
        <v>0</v>
      </c>
      <c r="F11" s="216">
        <f>SUM(B11:E11)</f>
        <v>12191</v>
      </c>
    </row>
    <row r="12" spans="1:6" s="32" customFormat="1" ht="15" customHeight="1" thickBot="1">
      <c r="A12" s="218" t="s">
        <v>168</v>
      </c>
      <c r="B12" s="219">
        <f>SUM(B9:B11)</f>
        <v>5421351</v>
      </c>
      <c r="C12" s="110">
        <f>SUM(C9:C11)</f>
        <v>-84537</v>
      </c>
      <c r="D12" s="110">
        <f>SUM(D9:D11)</f>
        <v>-20</v>
      </c>
      <c r="E12" s="220">
        <f>SUM(E9:E11)</f>
        <v>0</v>
      </c>
      <c r="F12" s="221">
        <f>SUM(F9:F11)</f>
        <v>5336794</v>
      </c>
    </row>
    <row r="13" spans="1:6" s="32" customFormat="1" ht="15" customHeight="1" thickTop="1">
      <c r="A13" s="214"/>
      <c r="B13" s="222"/>
      <c r="C13" s="222"/>
      <c r="D13" s="222"/>
      <c r="E13" s="222"/>
      <c r="F13" s="223"/>
    </row>
    <row r="14" spans="1:6" s="32" customFormat="1" ht="30" customHeight="1">
      <c r="A14" s="212" t="s">
        <v>169</v>
      </c>
      <c r="B14" s="222"/>
      <c r="C14" s="222"/>
      <c r="D14" s="222"/>
      <c r="E14" s="222"/>
      <c r="F14" s="224"/>
    </row>
    <row r="15" spans="1:6" s="32" customFormat="1" ht="15" customHeight="1">
      <c r="A15" s="214" t="s">
        <v>165</v>
      </c>
      <c r="B15" s="231">
        <f>-'[1]3Q19 Trial Balance'!I72</f>
        <v>2455040</v>
      </c>
      <c r="C15" s="231">
        <f>-'[1]3Q19 Trial Balance'!I68</f>
        <v>159421</v>
      </c>
      <c r="D15" s="188">
        <v>0</v>
      </c>
      <c r="E15" s="188">
        <v>0</v>
      </c>
      <c r="F15" s="225">
        <f>SUM(B15:E15)</f>
        <v>2614461</v>
      </c>
    </row>
    <row r="16" spans="1:6" s="32" customFormat="1" ht="15" customHeight="1">
      <c r="A16" s="214" t="s">
        <v>170</v>
      </c>
      <c r="B16" s="231">
        <f>-'[1]3Q19 Trial Balance'!I73</f>
        <v>958520</v>
      </c>
      <c r="C16" s="231">
        <f>-'[1]3Q19 Trial Balance'!I69</f>
        <v>57259</v>
      </c>
      <c r="D16" s="188">
        <v>0</v>
      </c>
      <c r="E16" s="188">
        <v>0</v>
      </c>
      <c r="F16" s="225">
        <f>SUM(B16:E16)</f>
        <v>1015779</v>
      </c>
    </row>
    <row r="17" spans="1:6" s="32" customFormat="1" ht="15" customHeight="1">
      <c r="A17" s="214" t="s">
        <v>171</v>
      </c>
      <c r="B17" s="231">
        <f>-'[1]3Q19 Trial Balance'!I74</f>
        <v>7972</v>
      </c>
      <c r="C17" s="231">
        <f>-'[1]3Q19 Trial Balance'!I70</f>
        <v>402</v>
      </c>
      <c r="D17" s="188">
        <v>0</v>
      </c>
      <c r="E17" s="188">
        <v>0</v>
      </c>
      <c r="F17" s="225">
        <f>SUM(B17:E17)</f>
        <v>8374</v>
      </c>
    </row>
    <row r="18" spans="1:6" s="32" customFormat="1" ht="15" customHeight="1" thickBot="1">
      <c r="A18" s="218" t="s">
        <v>168</v>
      </c>
      <c r="B18" s="228">
        <f>SUM(B15:B17)</f>
        <v>3421532</v>
      </c>
      <c r="C18" s="228">
        <f>SUM(C15:C17)</f>
        <v>217082</v>
      </c>
      <c r="D18" s="220">
        <f>SUM(D15:D17)</f>
        <v>0</v>
      </c>
      <c r="E18" s="220">
        <f>SUM(E15:E17)</f>
        <v>0</v>
      </c>
      <c r="F18" s="226">
        <f>SUM(F15:F17)</f>
        <v>3638614</v>
      </c>
    </row>
    <row r="19" spans="1:6" s="32" customFormat="1" ht="15" customHeight="1" thickTop="1">
      <c r="A19" s="214"/>
      <c r="B19" s="222"/>
      <c r="C19" s="222"/>
      <c r="D19" s="222"/>
      <c r="E19" s="222"/>
      <c r="F19" s="223"/>
    </row>
    <row r="20" spans="1:6" s="32" customFormat="1" ht="30" customHeight="1">
      <c r="A20" s="212" t="s">
        <v>175</v>
      </c>
      <c r="B20" s="227"/>
      <c r="C20" s="227"/>
      <c r="D20" s="227"/>
      <c r="E20" s="227"/>
      <c r="F20" s="224"/>
    </row>
    <row r="21" spans="1:6" s="32" customFormat="1" ht="15" customHeight="1">
      <c r="A21" s="214" t="s">
        <v>165</v>
      </c>
      <c r="B21" s="188">
        <v>0</v>
      </c>
      <c r="C21" s="231">
        <v>2789822</v>
      </c>
      <c r="D21" s="188">
        <v>0</v>
      </c>
      <c r="E21" s="188">
        <v>0</v>
      </c>
      <c r="F21" s="225">
        <f>SUM(B21:E21)</f>
        <v>2789822</v>
      </c>
    </row>
    <row r="22" spans="1:6" s="32" customFormat="1" ht="15" customHeight="1">
      <c r="A22" s="214" t="s">
        <v>166</v>
      </c>
      <c r="B22" s="188">
        <v>0</v>
      </c>
      <c r="C22" s="231">
        <v>1063409</v>
      </c>
      <c r="D22" s="188">
        <v>0</v>
      </c>
      <c r="E22" s="188">
        <v>0</v>
      </c>
      <c r="F22" s="225">
        <f>SUM(B22:E22)</f>
        <v>1063409</v>
      </c>
    </row>
    <row r="23" spans="1:6" s="32" customFormat="1" ht="15" customHeight="1">
      <c r="A23" s="214" t="s">
        <v>167</v>
      </c>
      <c r="B23" s="188">
        <v>0</v>
      </c>
      <c r="C23" s="231">
        <v>9396</v>
      </c>
      <c r="D23" s="188">
        <v>0</v>
      </c>
      <c r="E23" s="188">
        <v>0</v>
      </c>
      <c r="F23" s="225">
        <f>SUM(B23:E23)</f>
        <v>9396</v>
      </c>
    </row>
    <row r="24" spans="1:6" s="32" customFormat="1" ht="15" customHeight="1" thickBot="1">
      <c r="A24" s="218" t="s">
        <v>168</v>
      </c>
      <c r="B24" s="220">
        <f>SUM(B21:B23)</f>
        <v>0</v>
      </c>
      <c r="C24" s="228">
        <f>SUM(C21:C23)</f>
        <v>3862627</v>
      </c>
      <c r="D24" s="220">
        <f>SUM(D21:D23)</f>
        <v>0</v>
      </c>
      <c r="E24" s="220">
        <f>SUM(E21:E23)</f>
        <v>0</v>
      </c>
      <c r="F24" s="226">
        <f>SUM(F21:F23)</f>
        <v>3862627</v>
      </c>
    </row>
    <row r="25" spans="1:6" s="230" customFormat="1" ht="15" customHeight="1" thickTop="1">
      <c r="A25" s="229"/>
      <c r="B25" s="222"/>
      <c r="C25" s="222"/>
      <c r="D25" s="222"/>
      <c r="E25" s="222"/>
      <c r="F25" s="224"/>
    </row>
    <row r="26" spans="1:6" s="32" customFormat="1" ht="15" customHeight="1">
      <c r="A26" s="212" t="s">
        <v>173</v>
      </c>
      <c r="B26" s="222"/>
      <c r="C26" s="222"/>
      <c r="D26" s="222"/>
      <c r="E26" s="222"/>
      <c r="F26" s="224"/>
    </row>
    <row r="27" spans="1:6" s="32" customFormat="1" ht="15" customHeight="1">
      <c r="A27" s="214" t="s">
        <v>165</v>
      </c>
      <c r="B27" s="231">
        <f aca="true" t="shared" si="0" ref="B27:E29">B9-(B15-B21)</f>
        <v>1443850</v>
      </c>
      <c r="C27" s="231">
        <f t="shared" si="0"/>
        <v>2571801</v>
      </c>
      <c r="D27" s="217">
        <f t="shared" si="0"/>
        <v>-19</v>
      </c>
      <c r="E27" s="188">
        <f t="shared" si="0"/>
        <v>0</v>
      </c>
      <c r="F27" s="231">
        <f>SUM(B27:E27)</f>
        <v>4015632</v>
      </c>
    </row>
    <row r="28" spans="1:6" s="32" customFormat="1" ht="15" customHeight="1">
      <c r="A28" s="214" t="s">
        <v>166</v>
      </c>
      <c r="B28" s="231">
        <f t="shared" si="0"/>
        <v>551272</v>
      </c>
      <c r="C28" s="231">
        <f t="shared" si="0"/>
        <v>980691</v>
      </c>
      <c r="D28" s="217">
        <f t="shared" si="0"/>
        <v>-1</v>
      </c>
      <c r="E28" s="188">
        <f t="shared" si="0"/>
        <v>0</v>
      </c>
      <c r="F28" s="231">
        <f>SUM(B28:E28)</f>
        <v>1531962</v>
      </c>
    </row>
    <row r="29" spans="1:6" s="32" customFormat="1" ht="15" customHeight="1">
      <c r="A29" s="232" t="s">
        <v>167</v>
      </c>
      <c r="B29" s="225">
        <f t="shared" si="0"/>
        <v>4697</v>
      </c>
      <c r="C29" s="225">
        <f t="shared" si="0"/>
        <v>8516</v>
      </c>
      <c r="D29" s="188">
        <f t="shared" si="0"/>
        <v>0</v>
      </c>
      <c r="E29" s="188">
        <f t="shared" si="0"/>
        <v>0</v>
      </c>
      <c r="F29" s="225">
        <f>SUM(B29:E29)</f>
        <v>13213</v>
      </c>
    </row>
    <row r="30" spans="1:6" s="32" customFormat="1" ht="15" customHeight="1" thickBot="1">
      <c r="A30" s="218" t="s">
        <v>168</v>
      </c>
      <c r="B30" s="237">
        <f>SUM(B27:B29)</f>
        <v>1999819</v>
      </c>
      <c r="C30" s="237">
        <f>SUM(C27:C29)</f>
        <v>3561008</v>
      </c>
      <c r="D30" s="237">
        <f>SUM(D27:D29)</f>
        <v>-20</v>
      </c>
      <c r="E30" s="235">
        <f>SUM(E27:E29)</f>
        <v>0</v>
      </c>
      <c r="F30" s="237">
        <f>SUM(F27:F29)</f>
        <v>5560807</v>
      </c>
    </row>
    <row r="31" spans="1:6" s="32" customFormat="1" ht="15" customHeight="1" thickTop="1">
      <c r="A31" s="218"/>
      <c r="B31" s="23"/>
      <c r="C31" s="23"/>
      <c r="D31" s="23"/>
      <c r="E31" s="238"/>
      <c r="F31" s="23"/>
    </row>
    <row r="32" spans="1:6" s="239" customFormat="1" ht="19.5" customHeight="1">
      <c r="A32" s="338" t="s">
        <v>176</v>
      </c>
      <c r="B32" s="338"/>
      <c r="C32" s="338"/>
      <c r="D32" s="338"/>
      <c r="E32" s="338"/>
      <c r="F32" s="338"/>
    </row>
    <row r="33" spans="1:6" s="239" customFormat="1" ht="19.5" customHeight="1">
      <c r="A33" s="338"/>
      <c r="B33" s="338"/>
      <c r="C33" s="338"/>
      <c r="D33" s="338"/>
      <c r="E33" s="338"/>
      <c r="F33" s="338"/>
    </row>
    <row r="34" spans="1:6" s="239" customFormat="1" ht="19.5" customHeight="1">
      <c r="A34" s="338"/>
      <c r="B34" s="338"/>
      <c r="C34" s="338"/>
      <c r="D34" s="338"/>
      <c r="E34" s="338"/>
      <c r="F34" s="338"/>
    </row>
    <row r="35" spans="1:6" s="243" customFormat="1" ht="13.5">
      <c r="A35" s="240"/>
      <c r="B35" s="339" t="s">
        <v>177</v>
      </c>
      <c r="C35" s="241"/>
      <c r="D35" s="242"/>
      <c r="E35" s="339" t="s">
        <v>177</v>
      </c>
      <c r="F35" s="241"/>
    </row>
    <row r="36" spans="1:6" s="243" customFormat="1" ht="13.5">
      <c r="A36" s="244" t="s">
        <v>178</v>
      </c>
      <c r="B36" s="339"/>
      <c r="C36" s="245" t="s">
        <v>179</v>
      </c>
      <c r="D36" s="241" t="s">
        <v>178</v>
      </c>
      <c r="E36" s="339"/>
      <c r="F36" s="245" t="s">
        <v>179</v>
      </c>
    </row>
    <row r="37" spans="1:6" s="249" customFormat="1" ht="15.75">
      <c r="A37" s="246" t="s">
        <v>180</v>
      </c>
      <c r="B37" s="247">
        <v>653819.72</v>
      </c>
      <c r="C37" s="248">
        <f>B37+74693</f>
        <v>728512.72</v>
      </c>
      <c r="D37" s="246" t="s">
        <v>181</v>
      </c>
      <c r="E37" s="247">
        <v>581833.94</v>
      </c>
      <c r="F37" s="248">
        <f>E37+68105</f>
        <v>649938.94</v>
      </c>
    </row>
    <row r="38" spans="1:7" s="249" customFormat="1" ht="15.75">
      <c r="A38" s="246" t="s">
        <v>182</v>
      </c>
      <c r="B38" s="247">
        <v>639905.7000000002</v>
      </c>
      <c r="C38" s="248">
        <f>B38+75648</f>
        <v>715553.7000000002</v>
      </c>
      <c r="D38" s="246" t="s">
        <v>183</v>
      </c>
      <c r="E38" s="247">
        <v>569552.9500000002</v>
      </c>
      <c r="F38" s="248">
        <f>E38+64508</f>
        <v>634060.9500000002</v>
      </c>
      <c r="G38" s="250"/>
    </row>
    <row r="39" spans="1:7" s="249" customFormat="1" ht="15.75">
      <c r="A39" s="246" t="s">
        <v>184</v>
      </c>
      <c r="B39" s="247">
        <v>630339</v>
      </c>
      <c r="C39" s="248">
        <f>B39+70513</f>
        <v>700852</v>
      </c>
      <c r="D39" s="246" t="s">
        <v>185</v>
      </c>
      <c r="E39" s="247">
        <v>557566.7</v>
      </c>
      <c r="F39" s="248">
        <f>E39+65122</f>
        <v>622688.7</v>
      </c>
      <c r="G39" s="250"/>
    </row>
    <row r="40" spans="1:7" s="249" customFormat="1" ht="15.75">
      <c r="A40" s="246" t="s">
        <v>186</v>
      </c>
      <c r="B40" s="247">
        <v>612663.3699999999</v>
      </c>
      <c r="C40" s="248">
        <f>B40+69151</f>
        <v>681814.3699999999</v>
      </c>
      <c r="D40" s="246"/>
      <c r="E40" s="247"/>
      <c r="F40" s="248"/>
      <c r="G40" s="250"/>
    </row>
    <row r="41" spans="1:6" s="254" customFormat="1" ht="15" customHeight="1">
      <c r="A41" s="251"/>
      <c r="B41" s="252"/>
      <c r="C41" s="252"/>
      <c r="D41" s="252"/>
      <c r="E41" s="251"/>
      <c r="F41" s="253"/>
    </row>
    <row r="42" spans="1:6" s="254" customFormat="1" ht="15" customHeight="1">
      <c r="A42" s="338" t="s">
        <v>187</v>
      </c>
      <c r="B42" s="338"/>
      <c r="C42" s="338"/>
      <c r="D42" s="338"/>
      <c r="E42" s="338"/>
      <c r="F42" s="338"/>
    </row>
    <row r="43" spans="1:6" s="254" customFormat="1" ht="15" customHeight="1">
      <c r="A43" s="338"/>
      <c r="B43" s="338"/>
      <c r="C43" s="338"/>
      <c r="D43" s="338"/>
      <c r="E43" s="338"/>
      <c r="F43" s="338"/>
    </row>
    <row r="44" spans="1:6" s="254" customFormat="1" ht="15" customHeight="1">
      <c r="A44" s="251"/>
      <c r="B44" s="252"/>
      <c r="C44" s="252"/>
      <c r="D44" s="252"/>
      <c r="E44" s="251"/>
      <c r="F44" s="253"/>
    </row>
    <row r="45" spans="1:6" s="254" customFormat="1" ht="15" customHeight="1">
      <c r="A45" s="251"/>
      <c r="B45" s="252"/>
      <c r="C45" s="252"/>
      <c r="D45" s="252"/>
      <c r="E45" s="251"/>
      <c r="F45" s="253"/>
    </row>
    <row r="46" spans="1:6" s="254" customFormat="1" ht="15" customHeight="1">
      <c r="A46" s="251"/>
      <c r="B46" s="252"/>
      <c r="C46" s="252"/>
      <c r="D46" s="252"/>
      <c r="E46" s="251"/>
      <c r="F46" s="253"/>
    </row>
    <row r="47" spans="1:6" s="254" customFormat="1" ht="15" customHeight="1">
      <c r="A47" s="251"/>
      <c r="B47" s="252"/>
      <c r="C47" s="252"/>
      <c r="D47" s="252"/>
      <c r="E47" s="251"/>
      <c r="F47" s="253"/>
    </row>
    <row r="48" spans="1:6" s="254" customFormat="1" ht="15" customHeight="1">
      <c r="A48" s="251"/>
      <c r="B48" s="252"/>
      <c r="C48" s="252"/>
      <c r="D48" s="252"/>
      <c r="E48" s="251"/>
      <c r="F48" s="253"/>
    </row>
    <row r="49" spans="1:6" s="254" customFormat="1" ht="15" customHeight="1">
      <c r="A49" s="251"/>
      <c r="B49" s="252"/>
      <c r="C49" s="252"/>
      <c r="D49" s="252"/>
      <c r="E49" s="251"/>
      <c r="F49" s="253"/>
    </row>
    <row r="50" spans="1:6" s="254" customFormat="1" ht="15" customHeight="1">
      <c r="A50" s="251"/>
      <c r="B50" s="252"/>
      <c r="C50" s="252"/>
      <c r="D50" s="252"/>
      <c r="E50" s="251"/>
      <c r="F50" s="253"/>
    </row>
    <row r="51" spans="1:6" s="254" customFormat="1" ht="15" customHeight="1">
      <c r="A51" s="251"/>
      <c r="B51" s="252"/>
      <c r="C51" s="252"/>
      <c r="D51" s="252"/>
      <c r="E51" s="251"/>
      <c r="F51" s="253"/>
    </row>
    <row r="52" spans="1:6" s="254" customFormat="1" ht="15" customHeight="1">
      <c r="A52" s="251"/>
      <c r="B52" s="252"/>
      <c r="C52" s="252"/>
      <c r="D52" s="252"/>
      <c r="E52" s="251"/>
      <c r="F52" s="253"/>
    </row>
    <row r="53" spans="1:6" s="254" customFormat="1" ht="15" customHeight="1">
      <c r="A53" s="251"/>
      <c r="B53" s="252"/>
      <c r="C53" s="252"/>
      <c r="D53" s="252"/>
      <c r="E53" s="251"/>
      <c r="F53" s="253"/>
    </row>
    <row r="54" spans="1:6" s="254" customFormat="1" ht="15" customHeight="1">
      <c r="A54" s="251"/>
      <c r="B54" s="252"/>
      <c r="C54" s="252"/>
      <c r="D54" s="252"/>
      <c r="E54" s="251"/>
      <c r="F54" s="253"/>
    </row>
    <row r="55" spans="1:6" s="254" customFormat="1" ht="15" customHeight="1">
      <c r="A55" s="251"/>
      <c r="B55" s="252"/>
      <c r="C55" s="252"/>
      <c r="D55" s="252"/>
      <c r="E55" s="251"/>
      <c r="F55" s="253"/>
    </row>
    <row r="56" spans="1:6" s="254" customFormat="1" ht="15" customHeight="1">
      <c r="A56" s="251"/>
      <c r="B56" s="252"/>
      <c r="C56" s="252"/>
      <c r="D56" s="252"/>
      <c r="E56" s="251"/>
      <c r="F56" s="253"/>
    </row>
    <row r="57" spans="1:6" s="254" customFormat="1" ht="15" customHeight="1">
      <c r="A57" s="251"/>
      <c r="B57" s="252"/>
      <c r="C57" s="252"/>
      <c r="D57" s="252"/>
      <c r="E57" s="251"/>
      <c r="F57" s="253"/>
    </row>
    <row r="58" spans="1:6" s="254" customFormat="1" ht="15" customHeight="1">
      <c r="A58" s="251"/>
      <c r="B58" s="252"/>
      <c r="C58" s="252"/>
      <c r="D58" s="252"/>
      <c r="E58" s="251"/>
      <c r="F58" s="253"/>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62" customWidth="1"/>
    <col min="2" max="4" width="16.7109375" style="284" customWidth="1"/>
    <col min="5" max="6" width="16.7109375" style="278" customWidth="1"/>
    <col min="7" max="16384" width="15.7109375" style="184" customWidth="1"/>
  </cols>
  <sheetData>
    <row r="1" spans="1:6" s="255" customFormat="1" ht="24.75" customHeight="1">
      <c r="A1" s="340" t="s">
        <v>0</v>
      </c>
      <c r="B1" s="340"/>
      <c r="C1" s="340"/>
      <c r="D1" s="340"/>
      <c r="E1" s="340"/>
      <c r="F1" s="340"/>
    </row>
    <row r="2" spans="1:6" s="258" customFormat="1" ht="15" customHeight="1">
      <c r="A2" s="256"/>
      <c r="B2" s="257"/>
      <c r="C2" s="257"/>
      <c r="D2" s="257"/>
      <c r="E2" s="257"/>
      <c r="F2" s="257"/>
    </row>
    <row r="3" spans="1:6" s="259" customFormat="1" ht="15" customHeight="1">
      <c r="A3" s="341" t="s">
        <v>188</v>
      </c>
      <c r="B3" s="341"/>
      <c r="C3" s="341"/>
      <c r="D3" s="341"/>
      <c r="E3" s="341"/>
      <c r="F3" s="341"/>
    </row>
    <row r="4" spans="1:6" s="259" customFormat="1" ht="15" customHeight="1">
      <c r="A4" s="341" t="s">
        <v>72</v>
      </c>
      <c r="B4" s="341"/>
      <c r="C4" s="341"/>
      <c r="D4" s="341"/>
      <c r="E4" s="341"/>
      <c r="F4" s="341"/>
    </row>
    <row r="5" spans="1:6" s="261" customFormat="1" ht="15" customHeight="1">
      <c r="A5" s="256"/>
      <c r="B5" s="260"/>
      <c r="C5" s="260"/>
      <c r="D5" s="260"/>
      <c r="E5" s="257"/>
      <c r="F5" s="257"/>
    </row>
    <row r="6" spans="2:6" ht="30" customHeight="1">
      <c r="B6" s="208" t="s">
        <v>73</v>
      </c>
      <c r="C6" s="208" t="s">
        <v>74</v>
      </c>
      <c r="D6" s="208" t="s">
        <v>75</v>
      </c>
      <c r="E6" s="208" t="s">
        <v>76</v>
      </c>
      <c r="F6" s="209" t="s">
        <v>77</v>
      </c>
    </row>
    <row r="7" spans="1:6" ht="15" customHeight="1">
      <c r="A7" s="263" t="s">
        <v>189</v>
      </c>
      <c r="B7" s="264"/>
      <c r="C7" s="264"/>
      <c r="D7" s="264"/>
      <c r="E7" s="264"/>
      <c r="F7" s="264"/>
    </row>
    <row r="8" spans="1:6" ht="15" customHeight="1">
      <c r="A8" s="263" t="s">
        <v>190</v>
      </c>
      <c r="B8" s="265"/>
      <c r="C8" s="265"/>
      <c r="D8" s="265"/>
      <c r="E8" s="265"/>
      <c r="F8" s="265"/>
    </row>
    <row r="9" spans="1:6" ht="15" customHeight="1">
      <c r="A9" s="266" t="s">
        <v>191</v>
      </c>
      <c r="B9" s="215">
        <f>'[1]Loss Expenses Paid QTD-15'!E21</f>
        <v>105005</v>
      </c>
      <c r="C9" s="215">
        <f>'[1]Loss Expenses Paid QTD-15'!E15</f>
        <v>385467</v>
      </c>
      <c r="D9" s="215">
        <f>'[1]Loss Expenses Paid QTD-15'!E9+'[1]3Q19 Trial Balance'!G276</f>
        <v>-3207</v>
      </c>
      <c r="E9" s="188">
        <v>0</v>
      </c>
      <c r="F9" s="215">
        <f>SUM(B9:E9)</f>
        <v>487265</v>
      </c>
    </row>
    <row r="10" spans="1:6" ht="15" customHeight="1">
      <c r="A10" s="266" t="s">
        <v>166</v>
      </c>
      <c r="B10" s="216">
        <f>'[1]Loss Expenses Paid QTD-15'!E22</f>
        <v>42395</v>
      </c>
      <c r="C10" s="216">
        <f>'[1]Loss Expenses Paid QTD-15'!E16</f>
        <v>59680</v>
      </c>
      <c r="D10" s="216">
        <f>'[1]Loss Expenses Paid QTD-15'!E10+'[1]3Q19 Trial Balance'!G277</f>
        <v>8258</v>
      </c>
      <c r="E10" s="188">
        <v>0</v>
      </c>
      <c r="F10" s="216">
        <f>SUM(B10:E10)</f>
        <v>110333</v>
      </c>
    </row>
    <row r="11" spans="1:6" ht="15" customHeight="1">
      <c r="A11" s="266" t="s">
        <v>167</v>
      </c>
      <c r="B11" s="188">
        <f>'[1]Loss Expenses Paid QTD-15'!E23</f>
        <v>0</v>
      </c>
      <c r="C11" s="188">
        <f>'[1]Loss Expenses Paid QTD-15'!E17</f>
        <v>0</v>
      </c>
      <c r="D11" s="188">
        <f>'[1]Loss Expenses Paid QTD-15'!E11</f>
        <v>0</v>
      </c>
      <c r="E11" s="188">
        <v>0</v>
      </c>
      <c r="F11" s="188">
        <f>SUM(B11:E11)</f>
        <v>0</v>
      </c>
    </row>
    <row r="12" spans="1:6" ht="15" customHeight="1" thickBot="1">
      <c r="A12" s="267" t="s">
        <v>168</v>
      </c>
      <c r="B12" s="219">
        <f>SUM(B9:B11)</f>
        <v>147400</v>
      </c>
      <c r="C12" s="219">
        <f>SUM(C9:C11)</f>
        <v>445147</v>
      </c>
      <c r="D12" s="110">
        <f>SUM(D9:D11)</f>
        <v>5051</v>
      </c>
      <c r="E12" s="220">
        <f>SUM(E9:E11)</f>
        <v>0</v>
      </c>
      <c r="F12" s="221">
        <f>SUM(F9:F11)</f>
        <v>597598</v>
      </c>
    </row>
    <row r="13" spans="1:6" ht="15" customHeight="1" thickTop="1">
      <c r="A13" s="263"/>
      <c r="B13" s="268"/>
      <c r="C13" s="268"/>
      <c r="D13" s="268"/>
      <c r="E13" s="269"/>
      <c r="F13" s="270"/>
    </row>
    <row r="14" spans="1:6" ht="15" customHeight="1">
      <c r="A14" s="263" t="s">
        <v>192</v>
      </c>
      <c r="B14" s="268"/>
      <c r="C14" s="268"/>
      <c r="D14" s="268"/>
      <c r="E14" s="269"/>
      <c r="F14" s="270"/>
    </row>
    <row r="15" spans="1:6" ht="15" customHeight="1">
      <c r="A15" s="266" t="s">
        <v>193</v>
      </c>
      <c r="B15" s="216">
        <f>'[1]Unpaid Loss Reserves-13'!B9</f>
        <v>127610</v>
      </c>
      <c r="C15" s="216">
        <f>'[1]Unpaid Loss Reserves-13'!C9</f>
        <v>257018</v>
      </c>
      <c r="D15" s="188">
        <f>'[1]Unpaid Loss Reserves-13'!D9</f>
        <v>0</v>
      </c>
      <c r="E15" s="188">
        <v>0</v>
      </c>
      <c r="F15" s="216">
        <f>SUM(B15:E15)</f>
        <v>384628</v>
      </c>
    </row>
    <row r="16" spans="1:6" ht="15" customHeight="1">
      <c r="A16" s="266" t="s">
        <v>194</v>
      </c>
      <c r="B16" s="216">
        <f>'[1]Unpaid Loss Reserves-13'!B10</f>
        <v>37500</v>
      </c>
      <c r="C16" s="216">
        <f>'[1]Unpaid Loss Reserves-13'!C10</f>
        <v>128500</v>
      </c>
      <c r="D16" s="216">
        <f>'[1]Unpaid Loss Reserves-13'!D10</f>
        <v>39100</v>
      </c>
      <c r="E16" s="188">
        <v>0</v>
      </c>
      <c r="F16" s="216">
        <f>SUM(B16:E16)</f>
        <v>205100</v>
      </c>
    </row>
    <row r="17" spans="1:6" ht="15" customHeight="1">
      <c r="A17" s="266" t="s">
        <v>195</v>
      </c>
      <c r="B17" s="188">
        <f>'[1]Unpaid Loss Reserves-13'!B11</f>
        <v>0</v>
      </c>
      <c r="C17" s="188">
        <f>'[1]Unpaid Loss Reserves-13'!C11</f>
        <v>0</v>
      </c>
      <c r="D17" s="188">
        <f>'[1]Unpaid Loss Reserves-13'!D11</f>
        <v>0</v>
      </c>
      <c r="E17" s="188">
        <v>0</v>
      </c>
      <c r="F17" s="188">
        <f>SUM(B17:E17)</f>
        <v>0</v>
      </c>
    </row>
    <row r="18" spans="1:6" ht="15" customHeight="1" thickBot="1">
      <c r="A18" s="267" t="s">
        <v>168</v>
      </c>
      <c r="B18" s="219">
        <f>SUM(B15:B17)</f>
        <v>165110</v>
      </c>
      <c r="C18" s="219">
        <f>SUM(C15:C17)</f>
        <v>385518</v>
      </c>
      <c r="D18" s="219">
        <f>SUM(D15:D17)</f>
        <v>39100</v>
      </c>
      <c r="E18" s="220">
        <f>SUM(E15:E17)</f>
        <v>0</v>
      </c>
      <c r="F18" s="221">
        <f>SUM(F15:F17)</f>
        <v>589728</v>
      </c>
    </row>
    <row r="19" spans="1:6" ht="15" customHeight="1" thickTop="1">
      <c r="A19" s="263"/>
      <c r="B19" s="103"/>
      <c r="C19" s="103"/>
      <c r="D19" s="103"/>
      <c r="E19" s="271"/>
      <c r="F19" s="272"/>
    </row>
    <row r="20" spans="1:6" ht="15" customHeight="1">
      <c r="A20" s="263" t="s">
        <v>196</v>
      </c>
      <c r="B20" s="269"/>
      <c r="C20" s="269"/>
      <c r="D20" s="269"/>
      <c r="E20" s="269"/>
      <c r="F20" s="273"/>
    </row>
    <row r="21" spans="1:6" ht="15" customHeight="1">
      <c r="A21" s="266" t="s">
        <v>193</v>
      </c>
      <c r="B21" s="216">
        <f>'[1]Unpaid Loss Reserves-13'!B16</f>
        <v>267540</v>
      </c>
      <c r="C21" s="216">
        <f>'[1]Unpaid Loss Reserves-13'!C16</f>
        <v>25846</v>
      </c>
      <c r="D21" s="188">
        <f>'[1]Unpaid Loss Reserves-13'!D16</f>
        <v>0</v>
      </c>
      <c r="E21" s="188">
        <v>0</v>
      </c>
      <c r="F21" s="216">
        <f>SUM(B21:E21)</f>
        <v>293386</v>
      </c>
    </row>
    <row r="22" spans="1:6" ht="15" customHeight="1">
      <c r="A22" s="266" t="s">
        <v>194</v>
      </c>
      <c r="B22" s="216">
        <f>'[1]Unpaid Loss Reserves-13'!B17</f>
        <v>78621</v>
      </c>
      <c r="C22" s="216">
        <f>'[1]Unpaid Loss Reserves-13'!C17</f>
        <v>12922</v>
      </c>
      <c r="D22" s="188">
        <f>'[1]Unpaid Loss Reserves-13'!D17</f>
        <v>0</v>
      </c>
      <c r="E22" s="188">
        <v>0</v>
      </c>
      <c r="F22" s="216">
        <f>SUM(B22:E22)</f>
        <v>91543</v>
      </c>
    </row>
    <row r="23" spans="1:6" ht="15" customHeight="1">
      <c r="A23" s="266" t="s">
        <v>195</v>
      </c>
      <c r="B23" s="188">
        <f>'[1]Unpaid Loss Reserves-13'!B18</f>
        <v>0</v>
      </c>
      <c r="C23" s="188">
        <f>'[1]Unpaid Loss Reserves-13'!C18</f>
        <v>0</v>
      </c>
      <c r="D23" s="188">
        <f>'[1]Unpaid Loss Reserves-13'!D18</f>
        <v>0</v>
      </c>
      <c r="E23" s="188">
        <v>0</v>
      </c>
      <c r="F23" s="188">
        <f>SUM(B23:E23)</f>
        <v>0</v>
      </c>
    </row>
    <row r="24" spans="1:6" ht="15" customHeight="1" thickBot="1">
      <c r="A24" s="267" t="s">
        <v>168</v>
      </c>
      <c r="B24" s="219">
        <f>SUM(B21:B23)</f>
        <v>346161</v>
      </c>
      <c r="C24" s="219">
        <f>SUM(C21:C23)</f>
        <v>38768</v>
      </c>
      <c r="D24" s="220">
        <f>SUM(D21:D23)</f>
        <v>0</v>
      </c>
      <c r="E24" s="220">
        <f>SUM(E21:E23)</f>
        <v>0</v>
      </c>
      <c r="F24" s="221">
        <f>SUM(F21:F23)</f>
        <v>384929</v>
      </c>
    </row>
    <row r="25" spans="1:6" ht="15" customHeight="1" thickTop="1">
      <c r="A25" s="263"/>
      <c r="B25" s="268"/>
      <c r="C25" s="268"/>
      <c r="D25" s="268"/>
      <c r="E25" s="269"/>
      <c r="F25" s="270"/>
    </row>
    <row r="26" spans="1:6" ht="15" customHeight="1">
      <c r="A26" s="263" t="s">
        <v>197</v>
      </c>
      <c r="B26" s="274"/>
      <c r="C26" s="274"/>
      <c r="D26" s="274"/>
      <c r="E26" s="269"/>
      <c r="F26" s="270"/>
    </row>
    <row r="27" spans="1:6" ht="15" customHeight="1">
      <c r="A27" s="263" t="s">
        <v>198</v>
      </c>
      <c r="B27" s="274"/>
      <c r="C27" s="274"/>
      <c r="D27" s="274"/>
      <c r="E27" s="269"/>
      <c r="F27" s="270"/>
    </row>
    <row r="28" spans="1:6" ht="15" customHeight="1">
      <c r="A28" s="266" t="s">
        <v>193</v>
      </c>
      <c r="B28" s="188">
        <v>0</v>
      </c>
      <c r="C28" s="216">
        <v>463085</v>
      </c>
      <c r="D28" s="216">
        <v>20000</v>
      </c>
      <c r="E28" s="188">
        <v>0</v>
      </c>
      <c r="F28" s="216">
        <f>SUM(B28:E28)</f>
        <v>483085</v>
      </c>
    </row>
    <row r="29" spans="1:6" ht="15" customHeight="1">
      <c r="A29" s="266" t="s">
        <v>194</v>
      </c>
      <c r="B29" s="216">
        <v>174414</v>
      </c>
      <c r="C29" s="216">
        <v>106262</v>
      </c>
      <c r="D29" s="216">
        <v>38100</v>
      </c>
      <c r="E29" s="188">
        <v>0</v>
      </c>
      <c r="F29" s="216">
        <f>SUM(B29:E29)</f>
        <v>318776</v>
      </c>
    </row>
    <row r="30" spans="1:6" ht="15" customHeight="1">
      <c r="A30" s="266" t="s">
        <v>195</v>
      </c>
      <c r="B30" s="188">
        <v>0</v>
      </c>
      <c r="C30" s="188">
        <v>0</v>
      </c>
      <c r="D30" s="188">
        <v>0</v>
      </c>
      <c r="E30" s="188">
        <v>0</v>
      </c>
      <c r="F30" s="188">
        <f>SUM(B30:E30)</f>
        <v>0</v>
      </c>
    </row>
    <row r="31" spans="1:6" ht="15" customHeight="1" thickBot="1">
      <c r="A31" s="267" t="s">
        <v>168</v>
      </c>
      <c r="B31" s="219">
        <f>SUM(B28:B30)</f>
        <v>174414</v>
      </c>
      <c r="C31" s="219">
        <f>SUM(C28:C30)</f>
        <v>569347</v>
      </c>
      <c r="D31" s="219">
        <f>SUM(D28:D30)</f>
        <v>58100</v>
      </c>
      <c r="E31" s="220">
        <f>SUM(E28:E30)</f>
        <v>0</v>
      </c>
      <c r="F31" s="221">
        <f>SUM(F28:F30)</f>
        <v>801861</v>
      </c>
    </row>
    <row r="32" spans="1:6" s="276" customFormat="1" ht="15" customHeight="1" thickTop="1">
      <c r="A32" s="263"/>
      <c r="B32" s="274"/>
      <c r="C32" s="274"/>
      <c r="D32" s="274"/>
      <c r="E32" s="274"/>
      <c r="F32" s="275"/>
    </row>
    <row r="33" spans="1:6" ht="15" customHeight="1">
      <c r="A33" s="263" t="s">
        <v>199</v>
      </c>
      <c r="B33" s="268"/>
      <c r="C33" s="268"/>
      <c r="D33" s="268"/>
      <c r="E33" s="269"/>
      <c r="F33" s="270"/>
    </row>
    <row r="34" spans="1:6" ht="15" customHeight="1">
      <c r="A34" s="266" t="s">
        <v>193</v>
      </c>
      <c r="B34" s="277">
        <f aca="true" t="shared" si="0" ref="B34:E36">B9+B15+B21-B28</f>
        <v>500155</v>
      </c>
      <c r="C34" s="277">
        <f t="shared" si="0"/>
        <v>205246</v>
      </c>
      <c r="D34" s="277">
        <f t="shared" si="0"/>
        <v>-23207</v>
      </c>
      <c r="E34" s="188">
        <f t="shared" si="0"/>
        <v>0</v>
      </c>
      <c r="F34" s="277">
        <f>SUM(B34:E34)</f>
        <v>682194</v>
      </c>
    </row>
    <row r="35" spans="1:6" ht="15" customHeight="1">
      <c r="A35" s="266" t="s">
        <v>194</v>
      </c>
      <c r="B35" s="277">
        <f t="shared" si="0"/>
        <v>-15898</v>
      </c>
      <c r="C35" s="277">
        <f t="shared" si="0"/>
        <v>94840</v>
      </c>
      <c r="D35" s="277">
        <f t="shared" si="0"/>
        <v>9258</v>
      </c>
      <c r="E35" s="188">
        <f t="shared" si="0"/>
        <v>0</v>
      </c>
      <c r="F35" s="277">
        <f>SUM(B35:E35)</f>
        <v>88200</v>
      </c>
    </row>
    <row r="36" spans="1:6" ht="15" customHeight="1">
      <c r="A36" s="266" t="s">
        <v>195</v>
      </c>
      <c r="B36" s="188">
        <f t="shared" si="0"/>
        <v>0</v>
      </c>
      <c r="C36" s="188">
        <f t="shared" si="0"/>
        <v>0</v>
      </c>
      <c r="D36" s="188">
        <f t="shared" si="0"/>
        <v>0</v>
      </c>
      <c r="E36" s="188">
        <f t="shared" si="0"/>
        <v>0</v>
      </c>
      <c r="F36" s="188">
        <f>SUM(B36:E36)</f>
        <v>0</v>
      </c>
    </row>
    <row r="37" spans="1:6" ht="15" customHeight="1" thickBot="1">
      <c r="A37" s="267" t="s">
        <v>168</v>
      </c>
      <c r="B37" s="237">
        <f>SUM(B34:B36)</f>
        <v>484257</v>
      </c>
      <c r="C37" s="237">
        <f>SUM(C34:C36)</f>
        <v>300086</v>
      </c>
      <c r="D37" s="237">
        <f>SUM(D34:D36)</f>
        <v>-13949</v>
      </c>
      <c r="E37" s="235">
        <f>SUM(E34:E36)</f>
        <v>0</v>
      </c>
      <c r="F37" s="237">
        <f>SUM(F34:F36)</f>
        <v>770394</v>
      </c>
    </row>
    <row r="38" spans="2:6" ht="15" customHeight="1" thickTop="1">
      <c r="B38" s="273"/>
      <c r="C38" s="273"/>
      <c r="D38" s="273"/>
      <c r="F38" s="279"/>
    </row>
    <row r="39" spans="1:6" s="283" customFormat="1" ht="15" customHeight="1">
      <c r="A39" s="280"/>
      <c r="B39" s="281"/>
      <c r="C39" s="281"/>
      <c r="D39" s="281"/>
      <c r="E39" s="282"/>
      <c r="F39" s="279"/>
    </row>
    <row r="40" spans="2:4" ht="15" customHeight="1">
      <c r="B40" s="264"/>
      <c r="C40" s="264"/>
      <c r="D40" s="264"/>
    </row>
    <row r="41" spans="2:4" ht="15" customHeight="1">
      <c r="B41" s="264"/>
      <c r="C41" s="264"/>
      <c r="D41" s="264"/>
    </row>
    <row r="42" spans="2:4" ht="15" customHeight="1">
      <c r="B42" s="264"/>
      <c r="C42" s="264"/>
      <c r="D42" s="264"/>
    </row>
    <row r="43" spans="1:4" ht="15" customHeight="1">
      <c r="A43" s="256"/>
      <c r="B43" s="264"/>
      <c r="C43" s="264"/>
      <c r="D43" s="264"/>
    </row>
    <row r="44" spans="1:4" ht="15" customHeight="1">
      <c r="A44" s="256"/>
      <c r="B44" s="264"/>
      <c r="C44" s="264"/>
      <c r="D44" s="264"/>
    </row>
    <row r="45" spans="1:4" ht="15" customHeight="1">
      <c r="A45" s="256"/>
      <c r="B45" s="264"/>
      <c r="C45" s="264"/>
      <c r="D45" s="264"/>
    </row>
    <row r="46" spans="1:4" ht="15" customHeight="1">
      <c r="A46" s="256"/>
      <c r="B46" s="264"/>
      <c r="C46" s="264"/>
      <c r="D46" s="264"/>
    </row>
    <row r="47" spans="1:4" ht="15" customHeight="1">
      <c r="A47" s="256"/>
      <c r="B47" s="264"/>
      <c r="C47" s="264"/>
      <c r="D47" s="264"/>
    </row>
    <row r="48" spans="1:4" ht="15" customHeight="1">
      <c r="A48" s="256"/>
      <c r="B48" s="264"/>
      <c r="C48" s="264"/>
      <c r="D48" s="264"/>
    </row>
    <row r="49" spans="1:4" s="184" customFormat="1" ht="15" customHeight="1">
      <c r="A49" s="256"/>
      <c r="B49" s="264"/>
      <c r="C49" s="264"/>
      <c r="D49" s="264"/>
    </row>
    <row r="50" spans="1:4" s="184" customFormat="1" ht="15" customHeight="1">
      <c r="A50" s="256"/>
      <c r="B50" s="264"/>
      <c r="C50" s="264"/>
      <c r="D50" s="264"/>
    </row>
    <row r="51" spans="1:4" s="184" customFormat="1" ht="15" customHeight="1">
      <c r="A51" s="256"/>
      <c r="B51" s="264"/>
      <c r="C51" s="264"/>
      <c r="D51" s="264"/>
    </row>
    <row r="52" spans="1:4" s="184" customFormat="1" ht="15" customHeight="1">
      <c r="A52" s="256"/>
      <c r="B52" s="264"/>
      <c r="C52" s="264"/>
      <c r="D52" s="264"/>
    </row>
    <row r="53" spans="1:4" s="184" customFormat="1" ht="15" customHeight="1">
      <c r="A53" s="256"/>
      <c r="B53" s="264"/>
      <c r="C53" s="264"/>
      <c r="D53" s="264"/>
    </row>
    <row r="54" spans="1:4" s="184" customFormat="1" ht="15" customHeight="1">
      <c r="A54" s="256"/>
      <c r="B54" s="264"/>
      <c r="C54" s="264"/>
      <c r="D54" s="264"/>
    </row>
    <row r="55" spans="1:4" s="184" customFormat="1" ht="15" customHeight="1">
      <c r="A55" s="256"/>
      <c r="B55" s="284"/>
      <c r="C55" s="284"/>
      <c r="D55" s="284"/>
    </row>
    <row r="56" spans="1:4" s="184" customFormat="1" ht="15" customHeight="1">
      <c r="A56" s="256"/>
      <c r="B56" s="284"/>
      <c r="C56" s="284"/>
      <c r="D56" s="284"/>
    </row>
    <row r="57" spans="1:4" s="184" customFormat="1" ht="15" customHeight="1">
      <c r="A57" s="256"/>
      <c r="B57" s="284"/>
      <c r="C57" s="284"/>
      <c r="D57" s="284"/>
    </row>
    <row r="58" spans="1:4" s="184" customFormat="1" ht="15" customHeight="1">
      <c r="A58" s="256"/>
      <c r="B58" s="284"/>
      <c r="C58" s="284"/>
      <c r="D58" s="284"/>
    </row>
    <row r="59" spans="1:4" s="184" customFormat="1" ht="15" customHeight="1">
      <c r="A59" s="256"/>
      <c r="B59" s="284"/>
      <c r="C59" s="284"/>
      <c r="D59" s="284"/>
    </row>
    <row r="60" spans="1:4" s="184" customFormat="1" ht="15" customHeight="1">
      <c r="A60" s="256"/>
      <c r="B60" s="284"/>
      <c r="C60" s="284"/>
      <c r="D60" s="284"/>
    </row>
    <row r="61" spans="1:4" s="184" customFormat="1" ht="15" customHeight="1">
      <c r="A61" s="256"/>
      <c r="B61" s="284"/>
      <c r="C61" s="284"/>
      <c r="D61" s="284"/>
    </row>
    <row r="62" spans="1:4" s="184" customFormat="1" ht="15" customHeight="1">
      <c r="A62" s="256"/>
      <c r="B62" s="284"/>
      <c r="C62" s="284"/>
      <c r="D62" s="284"/>
    </row>
    <row r="63" spans="1:4" s="184" customFormat="1" ht="15" customHeight="1">
      <c r="A63" s="256"/>
      <c r="B63" s="284"/>
      <c r="C63" s="284"/>
      <c r="D63" s="284"/>
    </row>
    <row r="64" spans="1:4" s="184" customFormat="1" ht="15" customHeight="1">
      <c r="A64" s="256"/>
      <c r="B64" s="284"/>
      <c r="C64" s="284"/>
      <c r="D64" s="284"/>
    </row>
    <row r="65" s="184" customFormat="1" ht="15" customHeight="1">
      <c r="A65" s="256"/>
    </row>
    <row r="66" s="184" customFormat="1" ht="15" customHeight="1">
      <c r="A66" s="256"/>
    </row>
    <row r="67" s="184" customFormat="1" ht="15" customHeight="1">
      <c r="A67" s="256"/>
    </row>
    <row r="68" s="184" customFormat="1" ht="15" customHeight="1">
      <c r="A68" s="256"/>
    </row>
    <row r="69" s="184" customFormat="1" ht="15" customHeight="1">
      <c r="A69" s="256"/>
    </row>
    <row r="70" s="184" customFormat="1" ht="15" customHeight="1">
      <c r="A70" s="256"/>
    </row>
    <row r="71" s="184" customFormat="1" ht="15" customHeight="1">
      <c r="A71" s="256"/>
    </row>
    <row r="72" s="184" customFormat="1" ht="15" customHeight="1">
      <c r="A72" s="256"/>
    </row>
    <row r="73" s="184" customFormat="1" ht="15" customHeight="1">
      <c r="A73" s="256"/>
    </row>
    <row r="74" s="184" customFormat="1" ht="15" customHeight="1">
      <c r="A74" s="256"/>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2019-11-12T15:18:48Z</cp:lastPrinted>
  <dcterms:created xsi:type="dcterms:W3CDTF">2019-11-12T15:18:41Z</dcterms:created>
  <dcterms:modified xsi:type="dcterms:W3CDTF">2019-11-13T20:47:42Z</dcterms:modified>
  <cp:category/>
  <cp:version/>
  <cp:contentType/>
  <cp:contentStatus/>
</cp:coreProperties>
</file>